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embeddings/oleObject8.bin" ContentType="application/vnd.openxmlformats-officedocument.oleObject"/>
  <Override PartName="/xl/embeddings/oleObject14.bin" ContentType="application/vnd.openxmlformats-officedocument.oleObject"/>
  <Override PartName="/xl/embeddings/oleObject23.bin" ContentType="application/vnd.openxmlformats-officedocument.oleObject"/>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embeddings/oleObject6.bin" ContentType="application/vnd.openxmlformats-officedocument.oleObject"/>
  <Override PartName="/xl/embeddings/oleObject12.bin" ContentType="application/vnd.openxmlformats-officedocument.oleObject"/>
  <Override PartName="/xl/comments8.xml" ContentType="application/vnd.openxmlformats-officedocument.spreadsheetml.comments+xml"/>
  <Override PartName="/xl/embeddings/oleObject21.bin" ContentType="application/vnd.openxmlformats-officedocument.oleObject"/>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embeddings/oleObject4.bin" ContentType="application/vnd.openxmlformats-officedocument.oleObject"/>
  <Override PartName="/xl/comments6.xml" ContentType="application/vnd.openxmlformats-officedocument.spreadsheetml.comments+xml"/>
  <Override PartName="/xl/embeddings/oleObject10.bin" ContentType="application/vnd.openxmlformats-officedocument.oleObject"/>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embeddings/oleObject2.bin" ContentType="application/vnd.openxmlformats-officedocument.oleObject"/>
  <Override PartName="/xl/comments4.xml" ContentType="application/vnd.openxmlformats-officedocument.spreadsheetml.comments+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embeddings/oleObject18.bin" ContentType="application/vnd.openxmlformats-officedocument.oleObject"/>
  <Override PartName="/xl/embeddings/oleObject19.bin" ContentType="application/vnd.openxmlformats-officedocument.oleObject"/>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mbeddings/oleObject9.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25.bin" ContentType="application/vnd.openxmlformats-officedocument.oleObject"/>
  <Override PartName="/xl/embeddings/oleObject26.bin" ContentType="application/vnd.openxmlformats-officedocument.oleObject"/>
  <Override PartName="/xl/embeddings/oleObject27.bin" ContentType="application/vnd.openxmlformats-officedocument.oleObject"/>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embeddings/oleObject7.bin" ContentType="application/vnd.openxmlformats-officedocument.oleObject"/>
  <Override PartName="/xl/embeddings/oleObject15.bin" ContentType="application/vnd.openxmlformats-officedocument.oleObject"/>
  <Override PartName="/xl/embeddings/oleObject24.bin" ContentType="application/vnd.openxmlformats-officedocument.oleObject"/>
  <Override PartName="/xl/worksheets/sheet14.xml" ContentType="application/vnd.openxmlformats-officedocument.spreadsheetml.worksheet+xml"/>
  <Override PartName="/xl/worksheets/sheet23.xml" ContentType="application/vnd.openxmlformats-officedocument.spreadsheetml.worksheet+xml"/>
  <Override PartName="/xl/embeddings/oleObject5.bin" ContentType="application/vnd.openxmlformats-officedocument.oleObject"/>
  <Override PartName="/xl/embeddings/oleObject13.bin" ContentType="application/vnd.openxmlformats-officedocument.oleObject"/>
  <Override PartName="/xl/embeddings/oleObject22.bin" ContentType="application/vnd.openxmlformats-officedocument.oleObject"/>
  <Override PartName="/xl/comments9.xml" ContentType="application/vnd.openxmlformats-officedocument.spreadsheetml.comments+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emf" ContentType="image/x-emf"/>
  <Override PartName="/xl/embeddings/oleObject3.bin" ContentType="application/vnd.openxmlformats-officedocument.oleObject"/>
  <Override PartName="/xl/embeddings/oleObject11.bin" ContentType="application/vnd.openxmlformats-officedocument.oleObject"/>
  <Override PartName="/xl/comments7.xml" ContentType="application/vnd.openxmlformats-officedocument.spreadsheetml.comments+xml"/>
  <Override PartName="/xl/embeddings/oleObject20.bin" ContentType="application/vnd.openxmlformats-officedocument.oleObject"/>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embeddings/oleObject1.bin" ContentType="application/vnd.openxmlformats-officedocument.oleObject"/>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aveExternalLinkValues="0" updateLinks="always" codeName="ThisWorkbook"/>
  <bookViews>
    <workbookView xWindow="-570" yWindow="45" windowWidth="12120" windowHeight="9120" tabRatio="909"/>
  </bookViews>
  <sheets>
    <sheet name="page titre" sheetId="1" r:id="rId1"/>
    <sheet name="Notes to users" sheetId="57" r:id="rId2"/>
    <sheet name="Contents" sheetId="2" r:id="rId3"/>
    <sheet name="Highlights" sheetId="3" r:id="rId4"/>
    <sheet name="Shareholders Info" sheetId="78" r:id="rId5"/>
    <sheet name="Detailed Info" sheetId="4" r:id="rId6"/>
    <sheet name="% of Average Assets" sheetId="32" r:id="rId7"/>
    <sheet name="Segments1" sheetId="128" r:id="rId8"/>
    <sheet name="Segments2" sheetId="129" r:id="rId9"/>
    <sheet name="Segments3" sheetId="130" r:id="rId10"/>
    <sheet name="Segment USSF&amp;I" sheetId="131" r:id="rId11"/>
    <sheet name="Specified items" sheetId="53" r:id="rId12"/>
    <sheet name="ER" sheetId="54" r:id="rId13"/>
    <sheet name="Total Rev" sheetId="12" r:id="rId14"/>
    <sheet name="Non-interest exp" sheetId="14" r:id="rId15"/>
    <sheet name="BS" sheetId="16" r:id="rId16"/>
    <sheet name="Change in equity" sheetId="17" r:id="rId17"/>
    <sheet name="OCI" sheetId="18" r:id="rId18"/>
    <sheet name="CR-Loans+BAs" sheetId="125" r:id="rId19"/>
    <sheet name="CR-Mortgages1" sheetId="114" r:id="rId20"/>
    <sheet name="CR-Mortgages2" sheetId="127" r:id="rId21"/>
    <sheet name="CR-Geographic" sheetId="61" r:id="rId22"/>
    <sheet name="Impaired" sheetId="55" r:id="rId23"/>
    <sheet name="CF-Impaired" sheetId="110" r:id="rId24"/>
    <sheet name="PCL" sheetId="15" r:id="rId25"/>
    <sheet name="RC + ratios1" sheetId="123" r:id="rId26"/>
    <sheet name="RC + ratios2" sheetId="124" r:id="rId27"/>
    <sheet name="Leverage - E" sheetId="126" r:id="rId28"/>
    <sheet name="Capital Adequacy " sheetId="122" r:id="rId29"/>
  </sheets>
  <definedNames>
    <definedName name="_Order1" hidden="1">255</definedName>
    <definedName name="Z_6E56944C_2EC7_4E86_A58B_8D822666CEE1_.wvu.Cols" localSheetId="6" hidden="1">'% of Average Assets'!#REF!</definedName>
    <definedName name="Z_6E56944C_2EC7_4E86_A58B_8D822666CEE1_.wvu.Cols" localSheetId="15" hidden="1">BS!#REF!,BS!#REF!</definedName>
    <definedName name="Z_6E56944C_2EC7_4E86_A58B_8D822666CEE1_.wvu.Cols" localSheetId="23" hidden="1">'CF-Impaired'!#REF!,'CF-Impaired'!#REF!</definedName>
    <definedName name="Z_6E56944C_2EC7_4E86_A58B_8D822666CEE1_.wvu.Cols" localSheetId="16" hidden="1">'Change in equity'!#REF!,'Change in equity'!#REF!</definedName>
    <definedName name="Z_6E56944C_2EC7_4E86_A58B_8D822666CEE1_.wvu.Cols" localSheetId="21" hidden="1">'CR-Geographic'!$J$1:$L$65523,'CR-Geographic'!#REF!</definedName>
    <definedName name="Z_6E56944C_2EC7_4E86_A58B_8D822666CEE1_.wvu.Cols" localSheetId="5" hidden="1">'Detailed Info'!#REF!,'Detailed Info'!#REF!</definedName>
    <definedName name="Z_6E56944C_2EC7_4E86_A58B_8D822666CEE1_.wvu.Cols" localSheetId="3" hidden="1">Highlights!#REF!</definedName>
    <definedName name="Z_6E56944C_2EC7_4E86_A58B_8D822666CEE1_.wvu.Cols" localSheetId="22" hidden="1">Impaired!#REF!,Impaired!#REF!</definedName>
    <definedName name="Z_6E56944C_2EC7_4E86_A58B_8D822666CEE1_.wvu.Cols" localSheetId="14" hidden="1">'Non-interest exp'!#REF!,'Non-interest exp'!#REF!</definedName>
    <definedName name="Z_6E56944C_2EC7_4E86_A58B_8D822666CEE1_.wvu.Cols" localSheetId="17" hidden="1">OCI!#REF!,OCI!#REF!</definedName>
    <definedName name="Z_6E56944C_2EC7_4E86_A58B_8D822666CEE1_.wvu.Cols" localSheetId="24" hidden="1">PCL!#REF!,PCL!#REF!</definedName>
    <definedName name="Z_6E56944C_2EC7_4E86_A58B_8D822666CEE1_.wvu.Cols" localSheetId="25" hidden="1">'RC + ratios1'!#REF!,'RC + ratios1'!#REF!</definedName>
    <definedName name="Z_6E56944C_2EC7_4E86_A58B_8D822666CEE1_.wvu.Cols" localSheetId="26" hidden="1">'RC + ratios2'!#REF!,'RC + ratios2'!#REF!</definedName>
    <definedName name="Z_6E56944C_2EC7_4E86_A58B_8D822666CEE1_.wvu.Cols" localSheetId="10" hidden="1">'Segment USSF&amp;I'!#REF!,'Segment USSF&amp;I'!#REF!</definedName>
    <definedName name="Z_6E56944C_2EC7_4E86_A58B_8D822666CEE1_.wvu.Cols" localSheetId="7" hidden="1">Segments1!#REF!,Segments1!#REF!</definedName>
    <definedName name="Z_6E56944C_2EC7_4E86_A58B_8D822666CEE1_.wvu.Cols" localSheetId="8" hidden="1">Segments2!#REF!,Segments2!#REF!</definedName>
    <definedName name="Z_6E56944C_2EC7_4E86_A58B_8D822666CEE1_.wvu.Cols" localSheetId="9" hidden="1">Segments3!#REF!,Segments3!#REF!</definedName>
    <definedName name="Z_6E56944C_2EC7_4E86_A58B_8D822666CEE1_.wvu.Cols" localSheetId="4" hidden="1">'Shareholders Info'!#REF!,'Shareholders Info'!#REF!</definedName>
    <definedName name="Z_6E56944C_2EC7_4E86_A58B_8D822666CEE1_.wvu.Cols" localSheetId="13" hidden="1">'Total Rev'!#REF!,'Total Rev'!#REF!</definedName>
    <definedName name="Z_6E56944C_2EC7_4E86_A58B_8D822666CEE1_.wvu.PrintArea" localSheetId="6" hidden="1">'% of Average Assets'!$A$1:$T$22</definedName>
    <definedName name="Z_6E56944C_2EC7_4E86_A58B_8D822666CEE1_.wvu.PrintArea" localSheetId="15" hidden="1">BS!$A$1:$P$55</definedName>
    <definedName name="Z_6E56944C_2EC7_4E86_A58B_8D822666CEE1_.wvu.PrintArea" localSheetId="23" hidden="1">'CF-Impaired'!$A$1:$R$52</definedName>
    <definedName name="Z_6E56944C_2EC7_4E86_A58B_8D822666CEE1_.wvu.PrintArea" localSheetId="16" hidden="1">'Change in equity'!$A$1:$S$56</definedName>
    <definedName name="Z_6E56944C_2EC7_4E86_A58B_8D822666CEE1_.wvu.PrintArea" localSheetId="2" hidden="1">Contents!$A$1:$K$26</definedName>
    <definedName name="Z_6E56944C_2EC7_4E86_A58B_8D822666CEE1_.wvu.PrintArea" localSheetId="21" hidden="1">'CR-Geographic'!$A$1:$R$52</definedName>
    <definedName name="Z_6E56944C_2EC7_4E86_A58B_8D822666CEE1_.wvu.PrintArea" localSheetId="5" hidden="1">'Detailed Info'!$A$1:$Q$52</definedName>
    <definedName name="Z_6E56944C_2EC7_4E86_A58B_8D822666CEE1_.wvu.PrintArea" localSheetId="12" hidden="1">ER!$A$1:$W$23</definedName>
    <definedName name="Z_6E56944C_2EC7_4E86_A58B_8D822666CEE1_.wvu.PrintArea" localSheetId="3" hidden="1">Highlights!$A$1:$R$54</definedName>
    <definedName name="Z_6E56944C_2EC7_4E86_A58B_8D822666CEE1_.wvu.PrintArea" localSheetId="22" hidden="1">Impaired!$A$1:$O$34</definedName>
    <definedName name="Z_6E56944C_2EC7_4E86_A58B_8D822666CEE1_.wvu.PrintArea" localSheetId="14" hidden="1">'Non-interest exp'!$A$1:$U$26</definedName>
    <definedName name="Z_6E56944C_2EC7_4E86_A58B_8D822666CEE1_.wvu.PrintArea" localSheetId="17" hidden="1">OCI!$A$1:$S$47</definedName>
    <definedName name="Z_6E56944C_2EC7_4E86_A58B_8D822666CEE1_.wvu.PrintArea" localSheetId="24" hidden="1">PCL!$A$1:$Q$14</definedName>
    <definedName name="Z_6E56944C_2EC7_4E86_A58B_8D822666CEE1_.wvu.PrintArea" localSheetId="25" hidden="1">'RC + ratios1'!$B$1:$K$55</definedName>
    <definedName name="Z_6E56944C_2EC7_4E86_A58B_8D822666CEE1_.wvu.PrintArea" localSheetId="26" hidden="1">'RC + ratios2'!#REF!</definedName>
    <definedName name="Z_6E56944C_2EC7_4E86_A58B_8D822666CEE1_.wvu.PrintArea" localSheetId="10" hidden="1">'Segment USSF&amp;I'!$A$1:$T$59</definedName>
    <definedName name="Z_6E56944C_2EC7_4E86_A58B_8D822666CEE1_.wvu.PrintArea" localSheetId="7" hidden="1">Segments1!$A$1:$Q$45</definedName>
    <definedName name="Z_6E56944C_2EC7_4E86_A58B_8D822666CEE1_.wvu.PrintArea" localSheetId="8" hidden="1">Segments2!$A$1:$R$38</definedName>
    <definedName name="Z_6E56944C_2EC7_4E86_A58B_8D822666CEE1_.wvu.PrintArea" localSheetId="9" hidden="1">Segments3!$A$1:$R$34</definedName>
    <definedName name="Z_6E56944C_2EC7_4E86_A58B_8D822666CEE1_.wvu.PrintArea" localSheetId="4" hidden="1">'Shareholders Info'!$A$1:$P$44</definedName>
    <definedName name="Z_6E56944C_2EC7_4E86_A58B_8D822666CEE1_.wvu.PrintArea" localSheetId="11" hidden="1">'Specified items'!$B$1:$AB$69</definedName>
    <definedName name="Z_6E56944C_2EC7_4E86_A58B_8D822666CEE1_.wvu.PrintArea" localSheetId="13" hidden="1">'Total Rev'!$A$1:$R$54</definedName>
    <definedName name="Z_6E56944C_2EC7_4E86_A58B_8D822666CEE1_.wvu.Rows" localSheetId="6" hidden="1">'% of Average Assets'!#REF!</definedName>
    <definedName name="Z_6E56944C_2EC7_4E86_A58B_8D822666CEE1_.wvu.Rows" localSheetId="16" hidden="1">'Change in equity'!#REF!,'Change in equity'!$26:$26</definedName>
    <definedName name="Z_6E56944C_2EC7_4E86_A58B_8D822666CEE1_.wvu.Rows" localSheetId="21" hidden="1">'CR-Geographic'!#REF!</definedName>
    <definedName name="Z_6E56944C_2EC7_4E86_A58B_8D822666CEE1_.wvu.Rows" localSheetId="12" hidden="1">ER!$17:$17</definedName>
    <definedName name="Z_6E56944C_2EC7_4E86_A58B_8D822666CEE1_.wvu.Rows" localSheetId="24" hidden="1">PCL!#REF!</definedName>
    <definedName name="Z_6E56944C_2EC7_4E86_A58B_8D822666CEE1_.wvu.Rows" localSheetId="10" hidden="1">'Segment USSF&amp;I'!#REF!</definedName>
    <definedName name="Z_6E56944C_2EC7_4E86_A58B_8D822666CEE1_.wvu.Rows" localSheetId="7" hidden="1">Segments1!#REF!</definedName>
    <definedName name="Z_6E56944C_2EC7_4E86_A58B_8D822666CEE1_.wvu.Rows" localSheetId="8" hidden="1">Segments2!#REF!</definedName>
    <definedName name="Z_6E56944C_2EC7_4E86_A58B_8D822666CEE1_.wvu.Rows" localSheetId="9" hidden="1">Segments3!#REF!</definedName>
    <definedName name="Z_6E56944C_2EC7_4E86_A58B_8D822666CEE1_.wvu.Rows" localSheetId="11" hidden="1">'Specified items'!#REF!</definedName>
    <definedName name="Z_B2D07988_280E_4D70_B10C_90C005EBE6AC_.wvu.PrintArea" localSheetId="10" hidden="1">'Segment USSF&amp;I'!$A$1:$U$58</definedName>
    <definedName name="Z_B2D07988_280E_4D70_B10C_90C005EBE6AC_.wvu.Rows" localSheetId="10" hidden="1">'Segment USSF&amp;I'!$50:$50,'Segment USSF&amp;I'!$53:$53,'Segment USSF&amp;I'!#REF!</definedName>
    <definedName name="_xlnm.Print_Area" localSheetId="6">'% of Average Assets'!$A$1:$U$49</definedName>
    <definedName name="_xlnm.Print_Area" localSheetId="15">BS!$A$1:$Q$55</definedName>
    <definedName name="_xlnm.Print_Area" localSheetId="28">'Capital Adequacy '!$A$1:$R$48</definedName>
    <definedName name="_xlnm.Print_Area" localSheetId="23">'CF-Impaired'!$A$1:$T$55</definedName>
    <definedName name="_xlnm.Print_Area" localSheetId="16">'Change in equity'!$A$1:$U$55</definedName>
    <definedName name="_xlnm.Print_Area" localSheetId="21">'CR-Geographic'!$A$1:$M$58</definedName>
    <definedName name="_xlnm.Print_Area" localSheetId="18">'CR-Loans+BAs'!$A$1:$P$65</definedName>
    <definedName name="_xlnm.Print_Area" localSheetId="19">'CR-Mortgages1'!$A$1:$U$75</definedName>
    <definedName name="_xlnm.Print_Area" localSheetId="20">'CR-Mortgages2'!$A$1:$U$70</definedName>
    <definedName name="_xlnm.Print_Area" localSheetId="5">'Detailed Info'!$A$1:$S$51</definedName>
    <definedName name="_xlnm.Print_Area" localSheetId="12">ER!$A$1:$T$22</definedName>
    <definedName name="_xlnm.Print_Area" localSheetId="3">Highlights!$A$1:$T$53</definedName>
    <definedName name="_xlnm.Print_Area" localSheetId="22">Impaired!$A$1:$P$38</definedName>
    <definedName name="_xlnm.Print_Area" localSheetId="27">'Leverage - E'!$A$1:$N$51</definedName>
    <definedName name="_xlnm.Print_Area" localSheetId="14">'Non-interest exp'!$A$1:$U$27</definedName>
    <definedName name="_xlnm.Print_Area" localSheetId="1">'Notes to users'!$A$1:$E$30</definedName>
    <definedName name="_xlnm.Print_Area" localSheetId="17">OCI!$A$1:$U$52</definedName>
    <definedName name="_xlnm.Print_Area" localSheetId="24">PCL!$A$1:$S$20</definedName>
    <definedName name="_xlnm.Print_Area" localSheetId="26">'RC + ratios2'!$A$1:$M$51</definedName>
    <definedName name="_xlnm.Print_Area" localSheetId="10">'Segment USSF&amp;I'!$A$1:$V$61</definedName>
    <definedName name="_xlnm.Print_Area" localSheetId="8">Segments2!$A$1:$T$36</definedName>
    <definedName name="_xlnm.Print_Area" localSheetId="9">Segments3!$A$1:$T$33</definedName>
    <definedName name="_xlnm.Print_Area" localSheetId="4">'Shareholders Info'!$A$1:$Q$38</definedName>
    <definedName name="_xlnm.Print_Area" localSheetId="11">'Specified items'!$A$1:$K$69</definedName>
    <definedName name="_xlnm.Print_Area" localSheetId="13">'Total Rev'!$A$1:$S$54</definedName>
  </definedNames>
  <calcPr calcId="125725"/>
  <customWorkbookViews>
    <customWorkbookView name="Francis Chan Kouan - Personal View" guid="{6E56944C-2EC7-4E86-A58B-8D822666CEE1}" mergeInterval="0" personalView="1" maximized="1" windowWidth="1020" windowHeight="580" tabRatio="868" activeSheetId="4"/>
  </customWorkbookViews>
</workbook>
</file>

<file path=xl/calcChain.xml><?xml version="1.0" encoding="utf-8"?>
<calcChain xmlns="http://schemas.openxmlformats.org/spreadsheetml/2006/main">
  <c r="F48" i="3"/>
  <c r="F47"/>
  <c r="F46"/>
  <c r="F45"/>
  <c r="F25" i="78" l="1"/>
  <c r="E25"/>
  <c r="F29" i="32" l="1"/>
  <c r="E29"/>
  <c r="R4" i="12"/>
  <c r="Q4"/>
  <c r="P4"/>
  <c r="O4"/>
  <c r="F37" i="3" l="1"/>
  <c r="F23"/>
  <c r="E23"/>
  <c r="T4" i="17"/>
  <c r="S4"/>
  <c r="R4"/>
  <c r="Q4"/>
  <c r="D42" i="4" l="1"/>
  <c r="B41" i="131" l="1"/>
  <c r="R42" s="1"/>
  <c r="B22"/>
  <c r="R23" s="1"/>
  <c r="B3"/>
  <c r="J4" s="1"/>
  <c r="S4" i="54"/>
  <c r="R4"/>
  <c r="Q4"/>
  <c r="P4"/>
  <c r="E19"/>
  <c r="D19"/>
  <c r="E32" i="130"/>
  <c r="D32"/>
  <c r="E31"/>
  <c r="D31"/>
  <c r="E20" i="54" l="1"/>
  <c r="E21"/>
  <c r="E35" i="32"/>
  <c r="F35"/>
  <c r="E24" i="3"/>
  <c r="F24"/>
  <c r="D20" i="54"/>
  <c r="D21"/>
  <c r="T45" i="131" l="1"/>
  <c r="R45"/>
  <c r="Q45"/>
  <c r="M45"/>
  <c r="I45"/>
  <c r="E45"/>
  <c r="T44"/>
  <c r="R44"/>
  <c r="Q44"/>
  <c r="M44"/>
  <c r="I44"/>
  <c r="E44"/>
  <c r="U45" l="1"/>
  <c r="U44"/>
  <c r="E27" i="130" l="1"/>
  <c r="D27"/>
  <c r="E25"/>
  <c r="D25"/>
  <c r="E23"/>
  <c r="D23"/>
  <c r="E22"/>
  <c r="D22"/>
  <c r="E20"/>
  <c r="D20"/>
  <c r="E19"/>
  <c r="D19"/>
  <c r="S4"/>
  <c r="R4"/>
  <c r="Q4"/>
  <c r="P4"/>
  <c r="L3"/>
  <c r="H3"/>
  <c r="D3"/>
  <c r="E7"/>
  <c r="D7"/>
  <c r="S4" i="129"/>
  <c r="R4"/>
  <c r="Q4"/>
  <c r="P4"/>
  <c r="L3"/>
  <c r="H3"/>
  <c r="D3"/>
  <c r="C31"/>
  <c r="B31"/>
  <c r="E23"/>
  <c r="D23"/>
  <c r="E7"/>
  <c r="D7"/>
  <c r="E10" l="1"/>
  <c r="D26"/>
  <c r="E31"/>
  <c r="D10" i="130"/>
  <c r="D15" i="54"/>
  <c r="E10" i="130"/>
  <c r="E15" i="54"/>
  <c r="D15" i="129"/>
  <c r="E21" i="130"/>
  <c r="D10" i="129"/>
  <c r="D21" i="130"/>
  <c r="E15" i="129"/>
  <c r="D31"/>
  <c r="E26"/>
  <c r="J11" i="53"/>
  <c r="H11"/>
  <c r="G11"/>
  <c r="E11"/>
  <c r="D11"/>
  <c r="F10"/>
  <c r="F9"/>
  <c r="J7"/>
  <c r="H7"/>
  <c r="G7"/>
  <c r="E7"/>
  <c r="D7"/>
  <c r="F6"/>
  <c r="F5"/>
  <c r="S4" i="128"/>
  <c r="R4"/>
  <c r="Q4"/>
  <c r="P4"/>
  <c r="L3"/>
  <c r="H3"/>
  <c r="D3"/>
  <c r="E32"/>
  <c r="D32"/>
  <c r="E7"/>
  <c r="D7"/>
  <c r="D30" i="129" l="1"/>
  <c r="D28"/>
  <c r="C49" i="4" s="1"/>
  <c r="E29" i="130"/>
  <c r="E24"/>
  <c r="E12"/>
  <c r="D10" i="128"/>
  <c r="D12" i="130"/>
  <c r="E14"/>
  <c r="D12" i="129"/>
  <c r="D14" s="1"/>
  <c r="E16" i="128"/>
  <c r="D14" i="130"/>
  <c r="D50" i="4"/>
  <c r="D24" i="130"/>
  <c r="E12" i="129"/>
  <c r="I10" i="53"/>
  <c r="C29" i="4"/>
  <c r="C27"/>
  <c r="D29"/>
  <c r="C26"/>
  <c r="D27"/>
  <c r="C24"/>
  <c r="D26"/>
  <c r="C23"/>
  <c r="D24"/>
  <c r="I6" i="53"/>
  <c r="D23" i="4"/>
  <c r="D11" i="54"/>
  <c r="E5"/>
  <c r="D5"/>
  <c r="D6"/>
  <c r="E8"/>
  <c r="E6"/>
  <c r="D8"/>
  <c r="E9"/>
  <c r="D9"/>
  <c r="E11"/>
  <c r="D16" i="128"/>
  <c r="D29" i="130"/>
  <c r="E28" i="129"/>
  <c r="E30"/>
  <c r="F11" i="53"/>
  <c r="F7"/>
  <c r="I5"/>
  <c r="I9"/>
  <c r="E40" i="128"/>
  <c r="E35"/>
  <c r="D35"/>
  <c r="D40"/>
  <c r="E10"/>
  <c r="C48" i="4" l="1"/>
  <c r="E26" i="130"/>
  <c r="F13" i="3" s="1"/>
  <c r="D26" i="130"/>
  <c r="D28" s="1"/>
  <c r="D12" i="128"/>
  <c r="C50" i="4"/>
  <c r="E14" i="129"/>
  <c r="D48" i="4"/>
  <c r="E12" i="128"/>
  <c r="E14" s="1"/>
  <c r="D49" i="4"/>
  <c r="K10" i="53"/>
  <c r="D7" i="54"/>
  <c r="E7"/>
  <c r="K6" i="53"/>
  <c r="E13" i="3"/>
  <c r="K9" i="53"/>
  <c r="I11"/>
  <c r="I7"/>
  <c r="K5"/>
  <c r="D37" i="128"/>
  <c r="D39"/>
  <c r="E39"/>
  <c r="E37"/>
  <c r="E28" i="130" l="1"/>
  <c r="D46" i="4"/>
  <c r="C47"/>
  <c r="K11" i="53"/>
  <c r="E18" i="54"/>
  <c r="C46" i="4"/>
  <c r="D14" i="128"/>
  <c r="D47" i="4"/>
  <c r="K7" i="53"/>
  <c r="E10" i="54"/>
  <c r="D10"/>
  <c r="E16" l="1"/>
  <c r="D16"/>
  <c r="E14"/>
  <c r="F47" i="32" l="1"/>
  <c r="E47"/>
  <c r="E48" l="1"/>
  <c r="F48"/>
  <c r="E45" i="3" l="1"/>
  <c r="E46"/>
  <c r="E47"/>
  <c r="E48"/>
  <c r="F21" i="78" l="1"/>
  <c r="E21"/>
  <c r="D35" i="12" l="1"/>
  <c r="C35"/>
  <c r="D37" l="1"/>
  <c r="C37"/>
  <c r="E29" i="55" l="1"/>
  <c r="D29"/>
  <c r="E32" l="1"/>
  <c r="D32"/>
  <c r="E37" i="3" l="1"/>
  <c r="D43" i="12" l="1"/>
  <c r="F15" i="78" l="1"/>
  <c r="E15"/>
  <c r="F13"/>
  <c r="E13"/>
  <c r="F21" i="18" l="1"/>
  <c r="E21"/>
  <c r="D31" i="4" l="1"/>
  <c r="C31"/>
  <c r="E28" i="110" l="1"/>
  <c r="D28"/>
  <c r="E17"/>
  <c r="D17"/>
  <c r="D4"/>
  <c r="D31" s="1"/>
  <c r="D43" s="1"/>
  <c r="F33" i="3"/>
  <c r="E14" i="55"/>
  <c r="D14"/>
  <c r="D3"/>
  <c r="D18" s="1"/>
  <c r="F36" i="18"/>
  <c r="E36"/>
  <c r="F28"/>
  <c r="E28"/>
  <c r="E3"/>
  <c r="F53" i="17"/>
  <c r="E53"/>
  <c r="F52"/>
  <c r="E52"/>
  <c r="F51"/>
  <c r="E51"/>
  <c r="F50"/>
  <c r="E50"/>
  <c r="F49"/>
  <c r="E49"/>
  <c r="F48"/>
  <c r="E48"/>
  <c r="E3"/>
  <c r="F43" i="16"/>
  <c r="E43"/>
  <c r="F34"/>
  <c r="E34"/>
  <c r="F25"/>
  <c r="E25"/>
  <c r="F17"/>
  <c r="E17"/>
  <c r="E3"/>
  <c r="D15" i="15"/>
  <c r="C15"/>
  <c r="C3"/>
  <c r="G25" i="14"/>
  <c r="F25"/>
  <c r="G17"/>
  <c r="F17"/>
  <c r="G10"/>
  <c r="F10"/>
  <c r="F4"/>
  <c r="D51" i="12"/>
  <c r="C51"/>
  <c r="D16"/>
  <c r="C16"/>
  <c r="D9"/>
  <c r="C9"/>
  <c r="C3"/>
  <c r="D3" i="54"/>
  <c r="F39" i="32"/>
  <c r="E39"/>
  <c r="F37"/>
  <c r="E37"/>
  <c r="F20"/>
  <c r="E20"/>
  <c r="E3"/>
  <c r="D36" i="4"/>
  <c r="C36"/>
  <c r="D35"/>
  <c r="C35"/>
  <c r="D19"/>
  <c r="C19"/>
  <c r="D7"/>
  <c r="C7"/>
  <c r="C3"/>
  <c r="E3" i="78"/>
  <c r="E33" i="3"/>
  <c r="F27"/>
  <c r="E27"/>
  <c r="E34" i="55" l="1"/>
  <c r="D34"/>
  <c r="E31" i="3"/>
  <c r="E32"/>
  <c r="F12" i="78"/>
  <c r="E12"/>
  <c r="E45" i="18"/>
  <c r="F45"/>
  <c r="F31" i="3"/>
  <c r="F32"/>
  <c r="F54" i="17"/>
  <c r="E54"/>
  <c r="F19" i="16"/>
  <c r="F44"/>
  <c r="E19"/>
  <c r="E44"/>
  <c r="G26" i="14"/>
  <c r="F26"/>
  <c r="D18" i="12"/>
  <c r="D44"/>
  <c r="C18"/>
  <c r="C10" i="4"/>
  <c r="D10"/>
  <c r="F38" i="3"/>
  <c r="E38"/>
  <c r="E16" i="55"/>
  <c r="D16"/>
  <c r="D16" i="4"/>
  <c r="C16"/>
  <c r="D37"/>
  <c r="C37"/>
  <c r="D12" l="1"/>
  <c r="D14" s="1"/>
  <c r="E33" i="32"/>
  <c r="F33"/>
  <c r="F22" i="3"/>
  <c r="E22"/>
  <c r="C12" i="4"/>
  <c r="E14" i="78"/>
  <c r="F14"/>
  <c r="C25" i="4"/>
  <c r="D25"/>
  <c r="F34" i="3"/>
  <c r="E34"/>
  <c r="D53" i="12"/>
  <c r="F9" i="32" l="1"/>
  <c r="E11"/>
  <c r="F7"/>
  <c r="F11"/>
  <c r="F13"/>
  <c r="E9"/>
  <c r="E7"/>
  <c r="E13"/>
  <c r="C14" i="4"/>
  <c r="F5" i="32"/>
  <c r="E5"/>
  <c r="F19" i="3"/>
  <c r="E19"/>
  <c r="C28" i="4"/>
  <c r="C38" i="12"/>
  <c r="D28" i="4"/>
  <c r="D38" i="12"/>
  <c r="D52"/>
  <c r="D18" i="54"/>
  <c r="F14" i="32" l="1"/>
  <c r="E14"/>
  <c r="C34" i="4"/>
  <c r="D34"/>
  <c r="D14" i="54"/>
  <c r="D30" i="4"/>
  <c r="C30"/>
  <c r="F20" i="3" l="1"/>
  <c r="E20"/>
  <c r="E5"/>
  <c r="C32" i="4"/>
  <c r="D32"/>
  <c r="E6" i="18" l="1"/>
  <c r="F5" i="3"/>
  <c r="E47" i="18" l="1"/>
  <c r="F6"/>
  <c r="E50" l="1"/>
  <c r="F47"/>
  <c r="F50" l="1"/>
  <c r="S5" i="110" l="1"/>
  <c r="S44" s="1"/>
  <c r="Q5"/>
  <c r="Q32" s="1"/>
  <c r="Q44" s="1"/>
  <c r="P5"/>
  <c r="P32" s="1"/>
  <c r="P44" s="1"/>
  <c r="L4"/>
  <c r="L31" s="1"/>
  <c r="L43" s="1"/>
  <c r="H4"/>
  <c r="H31" s="1"/>
  <c r="H43" s="1"/>
  <c r="L3" i="55"/>
  <c r="L18" s="1"/>
  <c r="H3"/>
  <c r="H18" s="1"/>
  <c r="M3" i="18"/>
  <c r="I3"/>
  <c r="S32" i="110" l="1"/>
  <c r="R5"/>
  <c r="R32" s="1"/>
  <c r="R44" s="1"/>
  <c r="M3" i="17" l="1"/>
  <c r="I3"/>
  <c r="M3" i="16"/>
  <c r="I3"/>
  <c r="K3" i="15"/>
  <c r="G3"/>
  <c r="U5" i="14"/>
  <c r="N4"/>
  <c r="J4"/>
  <c r="K3" i="12"/>
  <c r="G3"/>
  <c r="L3" i="54"/>
  <c r="H3"/>
  <c r="M3" i="32"/>
  <c r="I3"/>
  <c r="K3" i="4"/>
  <c r="G3"/>
  <c r="M3" i="78"/>
  <c r="I3"/>
  <c r="T4" i="18" l="1"/>
  <c r="R4" i="15"/>
  <c r="R4" i="4"/>
  <c r="S4" i="18"/>
  <c r="Q4" i="15"/>
  <c r="T5" i="14"/>
  <c r="S4" i="32"/>
  <c r="Q4" i="4"/>
  <c r="R4" i="32"/>
  <c r="Q4"/>
  <c r="R4" i="18"/>
  <c r="Q4"/>
  <c r="P4" i="15"/>
  <c r="O4"/>
  <c r="S5" i="14"/>
  <c r="R5"/>
  <c r="P4" i="4"/>
  <c r="O4"/>
  <c r="F5" i="17" l="1"/>
  <c r="F45" l="1"/>
  <c r="E5" l="1"/>
  <c r="E45" l="1"/>
  <c r="E45" i="110" l="1"/>
  <c r="E51" l="1"/>
  <c r="E33"/>
  <c r="E6"/>
  <c r="E41" l="1"/>
  <c r="E29"/>
  <c r="D45"/>
  <c r="D6" l="1"/>
  <c r="D51"/>
  <c r="D33"/>
  <c r="D29" l="1"/>
  <c r="D41"/>
  <c r="C43" i="12"/>
  <c r="C42" i="4"/>
  <c r="C44" i="12" l="1"/>
  <c r="C53" l="1"/>
  <c r="C52" l="1"/>
</calcChain>
</file>

<file path=xl/comments1.xml><?xml version="1.0" encoding="utf-8"?>
<comments xmlns="http://schemas.openxmlformats.org/spreadsheetml/2006/main">
  <authors>
    <author>z50664</author>
    <author>Dumouchel, Sophie</author>
    <author>Chan Kouan, Francis</author>
  </authors>
  <commentList>
    <comment ref="T8" authorId="0">
      <text>
        <r>
          <rPr>
            <b/>
            <sz val="8"/>
            <color indexed="81"/>
            <rFont val="Tahoma"/>
            <family val="2"/>
          </rPr>
          <t>z50664:</t>
        </r>
        <r>
          <rPr>
            <sz val="8"/>
            <color indexed="81"/>
            <rFont val="Tahoma"/>
            <family val="2"/>
          </rPr>
          <t xml:space="preserve">
</t>
        </r>
      </text>
    </comment>
    <comment ref="R15" authorId="0">
      <text>
        <r>
          <rPr>
            <b/>
            <sz val="9"/>
            <color indexed="81"/>
            <rFont val="Tahoma"/>
            <family val="2"/>
          </rPr>
          <t>z50664:</t>
        </r>
        <r>
          <rPr>
            <sz val="9"/>
            <color indexed="81"/>
            <rFont val="Tahoma"/>
            <family val="2"/>
          </rPr>
          <t xml:space="preserve">
</t>
        </r>
      </text>
    </comment>
    <comment ref="Q25" authorId="0">
      <text>
        <r>
          <rPr>
            <b/>
            <sz val="9"/>
            <color indexed="81"/>
            <rFont val="Tahoma"/>
            <family val="2"/>
          </rPr>
          <t>z50664:</t>
        </r>
        <r>
          <rPr>
            <sz val="9"/>
            <color indexed="81"/>
            <rFont val="Tahoma"/>
            <family val="2"/>
          </rPr>
          <t xml:space="preserve">
</t>
        </r>
      </text>
    </comment>
    <comment ref="R25" authorId="0">
      <text>
        <r>
          <rPr>
            <b/>
            <sz val="9"/>
            <color indexed="81"/>
            <rFont val="Tahoma"/>
            <family val="2"/>
          </rPr>
          <t>z50664:</t>
        </r>
        <r>
          <rPr>
            <sz val="9"/>
            <color indexed="81"/>
            <rFont val="Tahoma"/>
            <family val="2"/>
          </rPr>
          <t xml:space="preserve">
</t>
        </r>
      </text>
    </comment>
    <comment ref="S25" authorId="0">
      <text>
        <r>
          <rPr>
            <b/>
            <sz val="8"/>
            <color indexed="81"/>
            <rFont val="Tahoma"/>
            <family val="2"/>
          </rPr>
          <t>z50664:</t>
        </r>
        <r>
          <rPr>
            <sz val="8"/>
            <color indexed="81"/>
            <rFont val="Tahoma"/>
            <family val="2"/>
          </rPr>
          <t xml:space="preserve">
</t>
        </r>
      </text>
    </comment>
    <comment ref="T25" authorId="0">
      <text>
        <r>
          <rPr>
            <b/>
            <sz val="8"/>
            <color indexed="81"/>
            <rFont val="Tahoma"/>
            <family val="2"/>
          </rPr>
          <t>z50664:</t>
        </r>
        <r>
          <rPr>
            <sz val="8"/>
            <color indexed="81"/>
            <rFont val="Tahoma"/>
            <family val="2"/>
          </rPr>
          <t xml:space="preserve">
</t>
        </r>
      </text>
    </comment>
    <comment ref="Q28" authorId="0">
      <text>
        <r>
          <rPr>
            <b/>
            <sz val="8"/>
            <color indexed="81"/>
            <rFont val="Tahoma"/>
            <family val="2"/>
          </rPr>
          <t>z50664:</t>
        </r>
        <r>
          <rPr>
            <sz val="8"/>
            <color indexed="81"/>
            <rFont val="Tahoma"/>
            <family val="2"/>
          </rPr>
          <t xml:space="preserve">
</t>
        </r>
      </text>
    </comment>
    <comment ref="R28" authorId="0">
      <text>
        <r>
          <rPr>
            <b/>
            <sz val="8"/>
            <color indexed="81"/>
            <rFont val="Tahoma"/>
            <family val="2"/>
          </rPr>
          <t>z50664:</t>
        </r>
        <r>
          <rPr>
            <sz val="8"/>
            <color indexed="81"/>
            <rFont val="Tahoma"/>
            <family val="2"/>
          </rPr>
          <t xml:space="preserve">
</t>
        </r>
      </text>
    </comment>
    <comment ref="S28" authorId="0">
      <text>
        <r>
          <rPr>
            <b/>
            <sz val="8"/>
            <color indexed="81"/>
            <rFont val="Tahoma"/>
            <family val="2"/>
          </rPr>
          <t>z50664:</t>
        </r>
        <r>
          <rPr>
            <sz val="8"/>
            <color indexed="81"/>
            <rFont val="Tahoma"/>
            <family val="2"/>
          </rPr>
          <t xml:space="preserve">
</t>
        </r>
      </text>
    </comment>
    <comment ref="T28" authorId="0">
      <text>
        <r>
          <rPr>
            <b/>
            <sz val="8"/>
            <color indexed="81"/>
            <rFont val="Tahoma"/>
            <family val="2"/>
          </rPr>
          <t>z50664:</t>
        </r>
        <r>
          <rPr>
            <sz val="8"/>
            <color indexed="81"/>
            <rFont val="Tahoma"/>
            <family val="2"/>
          </rPr>
          <t xml:space="preserve">
</t>
        </r>
      </text>
    </comment>
    <comment ref="Q29" authorId="0">
      <text>
        <r>
          <rPr>
            <b/>
            <sz val="8"/>
            <color indexed="81"/>
            <rFont val="Tahoma"/>
            <family val="2"/>
          </rPr>
          <t>z50664:</t>
        </r>
        <r>
          <rPr>
            <sz val="8"/>
            <color indexed="81"/>
            <rFont val="Tahoma"/>
            <family val="2"/>
          </rPr>
          <t xml:space="preserve">
</t>
        </r>
      </text>
    </comment>
    <comment ref="R29" authorId="1">
      <text>
        <r>
          <rPr>
            <b/>
            <sz val="9"/>
            <color indexed="81"/>
            <rFont val="Tahoma"/>
            <family val="2"/>
          </rPr>
          <t>Dumouchel, Sophie:</t>
        </r>
        <r>
          <rPr>
            <sz val="9"/>
            <color indexed="81"/>
            <rFont val="Tahoma"/>
            <family val="2"/>
          </rPr>
          <t xml:space="preserve">
</t>
        </r>
      </text>
    </comment>
    <comment ref="S29" authorId="0">
      <text>
        <r>
          <rPr>
            <b/>
            <sz val="8"/>
            <color indexed="81"/>
            <rFont val="Tahoma"/>
            <family val="2"/>
          </rPr>
          <t>z50664:</t>
        </r>
        <r>
          <rPr>
            <sz val="8"/>
            <color indexed="81"/>
            <rFont val="Tahoma"/>
            <family val="2"/>
          </rPr>
          <t xml:space="preserve">
</t>
        </r>
      </text>
    </comment>
    <comment ref="T29" authorId="0">
      <text>
        <r>
          <rPr>
            <b/>
            <sz val="8"/>
            <color indexed="81"/>
            <rFont val="Tahoma"/>
            <family val="2"/>
          </rPr>
          <t>z50664:</t>
        </r>
        <r>
          <rPr>
            <sz val="8"/>
            <color indexed="81"/>
            <rFont val="Tahoma"/>
            <family val="2"/>
          </rPr>
          <t xml:space="preserve">
</t>
        </r>
      </text>
    </comment>
    <comment ref="E32" authorId="0">
      <text>
        <r>
          <rPr>
            <b/>
            <sz val="8"/>
            <color indexed="81"/>
            <rFont val="Tahoma"/>
            <family val="2"/>
          </rPr>
          <t>z50664:</t>
        </r>
        <r>
          <rPr>
            <sz val="8"/>
            <color indexed="81"/>
            <rFont val="Tahoma"/>
            <family val="2"/>
          </rPr>
          <t xml:space="preserve">
</t>
        </r>
      </text>
    </comment>
    <comment ref="G32" authorId="0">
      <text>
        <r>
          <rPr>
            <b/>
            <sz val="9"/>
            <color indexed="81"/>
            <rFont val="Tahoma"/>
            <family val="2"/>
          </rPr>
          <t>z50664:</t>
        </r>
        <r>
          <rPr>
            <sz val="9"/>
            <color indexed="81"/>
            <rFont val="Tahoma"/>
            <family val="2"/>
          </rPr>
          <t xml:space="preserve">
</t>
        </r>
      </text>
    </comment>
    <comment ref="M32" authorId="0">
      <text>
        <r>
          <rPr>
            <b/>
            <sz val="8"/>
            <color indexed="81"/>
            <rFont val="Tahoma"/>
            <family val="2"/>
          </rPr>
          <t>z50664:</t>
        </r>
        <r>
          <rPr>
            <sz val="8"/>
            <color indexed="81"/>
            <rFont val="Tahoma"/>
            <family val="2"/>
          </rPr>
          <t xml:space="preserve">
</t>
        </r>
      </text>
    </comment>
    <comment ref="Q39" authorId="0">
      <text>
        <r>
          <rPr>
            <sz val="13"/>
            <color indexed="81"/>
            <rFont val="Tahoma"/>
            <family val="2"/>
          </rPr>
          <t>Ajuster formule</t>
        </r>
      </text>
    </comment>
    <comment ref="R39" authorId="0">
      <text>
        <r>
          <rPr>
            <sz val="13"/>
            <color indexed="81"/>
            <rFont val="Tahoma"/>
            <family val="2"/>
          </rPr>
          <t>Ajuster formule</t>
        </r>
      </text>
    </comment>
    <comment ref="Q40" authorId="0">
      <text>
        <r>
          <rPr>
            <sz val="13"/>
            <color indexed="81"/>
            <rFont val="Tahoma"/>
            <family val="2"/>
          </rPr>
          <t>Ajuster formule</t>
        </r>
      </text>
    </comment>
    <comment ref="R40" authorId="0">
      <text>
        <r>
          <rPr>
            <sz val="13"/>
            <color indexed="81"/>
            <rFont val="Tahoma"/>
            <family val="2"/>
          </rPr>
          <t xml:space="preserve">Ajuster formule..j'ai ajusté je ne sais pas si c'est bien fait 
</t>
        </r>
      </text>
    </comment>
    <comment ref="D45" authorId="2">
      <text>
        <r>
          <rPr>
            <b/>
            <sz val="9"/>
            <color indexed="81"/>
            <rFont val="Tahoma"/>
            <family val="2"/>
          </rPr>
          <t>Chan Kouan, Francis:</t>
        </r>
        <r>
          <rPr>
            <sz val="9"/>
            <color indexed="81"/>
            <rFont val="Tahoma"/>
            <family val="2"/>
          </rPr>
          <t xml:space="preserve">
Changer la formule car est lié à Capital Adequacy</t>
        </r>
      </text>
    </comment>
  </commentList>
</comments>
</file>

<file path=xl/comments2.xml><?xml version="1.0" encoding="utf-8"?>
<comments xmlns="http://schemas.openxmlformats.org/spreadsheetml/2006/main">
  <authors>
    <author>z50664</author>
  </authors>
  <commentList>
    <comment ref="R19" authorId="0">
      <text>
        <r>
          <rPr>
            <b/>
            <sz val="8"/>
            <color indexed="81"/>
            <rFont val="Tahoma"/>
            <family val="2"/>
          </rPr>
          <t>z50664:</t>
        </r>
        <r>
          <rPr>
            <sz val="8"/>
            <color indexed="81"/>
            <rFont val="Tahoma"/>
            <family val="2"/>
          </rPr>
          <t xml:space="preserve">
</t>
        </r>
      </text>
    </comment>
  </commentList>
</comments>
</file>

<file path=xl/comments3.xml><?xml version="1.0" encoding="utf-8"?>
<comments xmlns="http://schemas.openxmlformats.org/spreadsheetml/2006/main">
  <authors>
    <author>Francis Chan Kouan</author>
    <author>z50664</author>
  </authors>
  <commentList>
    <comment ref="Q24" authorId="0">
      <text>
        <r>
          <rPr>
            <sz val="12"/>
            <color indexed="81"/>
            <rFont val="Tahoma"/>
            <family val="2"/>
          </rPr>
          <t>Ajusté les formules pour le cumulatif à chaque trimestre</t>
        </r>
      </text>
    </comment>
    <comment ref="R24" authorId="0">
      <text>
        <r>
          <rPr>
            <sz val="12"/>
            <color indexed="81"/>
            <rFont val="Tahoma"/>
            <family val="2"/>
          </rPr>
          <t>Ajusté les formules pour le cumulatif à chaque trimestre</t>
        </r>
      </text>
    </comment>
    <comment ref="S24" authorId="1">
      <text>
        <r>
          <rPr>
            <b/>
            <sz val="9"/>
            <color indexed="81"/>
            <rFont val="Tahoma"/>
            <family val="2"/>
          </rPr>
          <t>z50664:</t>
        </r>
        <r>
          <rPr>
            <sz val="9"/>
            <color indexed="81"/>
            <rFont val="Tahoma"/>
            <family val="2"/>
          </rPr>
          <t xml:space="preserve">
</t>
        </r>
      </text>
    </comment>
    <comment ref="Q26" authorId="1">
      <text>
        <r>
          <rPr>
            <b/>
            <sz val="8"/>
            <color indexed="81"/>
            <rFont val="Tahoma"/>
            <family val="2"/>
          </rPr>
          <t>z50664:</t>
        </r>
        <r>
          <rPr>
            <sz val="8"/>
            <color indexed="81"/>
            <rFont val="Tahoma"/>
            <family val="2"/>
          </rPr>
          <t xml:space="preserve">
</t>
        </r>
      </text>
    </comment>
    <comment ref="R26" authorId="1">
      <text>
        <r>
          <rPr>
            <b/>
            <sz val="8"/>
            <color indexed="81"/>
            <rFont val="Tahoma"/>
            <family val="2"/>
          </rPr>
          <t>z50664:</t>
        </r>
        <r>
          <rPr>
            <sz val="8"/>
            <color indexed="81"/>
            <rFont val="Tahoma"/>
            <family val="2"/>
          </rPr>
          <t xml:space="preserve">
</t>
        </r>
      </text>
    </comment>
    <comment ref="R29" authorId="1">
      <text>
        <r>
          <rPr>
            <b/>
            <sz val="8"/>
            <color indexed="81"/>
            <rFont val="Tahoma"/>
            <family val="2"/>
          </rPr>
          <t>z50664:</t>
        </r>
        <r>
          <rPr>
            <sz val="8"/>
            <color indexed="81"/>
            <rFont val="Tahoma"/>
            <family val="2"/>
          </rPr>
          <t xml:space="preserve">
</t>
        </r>
      </text>
    </comment>
    <comment ref="Q31" authorId="1">
      <text>
        <r>
          <rPr>
            <b/>
            <sz val="8"/>
            <color indexed="81"/>
            <rFont val="Tahoma"/>
            <family val="2"/>
          </rPr>
          <t>z50664:</t>
        </r>
        <r>
          <rPr>
            <sz val="8"/>
            <color indexed="81"/>
            <rFont val="Tahoma"/>
            <family val="2"/>
          </rPr>
          <t xml:space="preserve">
</t>
        </r>
      </text>
    </comment>
    <comment ref="R31" authorId="1">
      <text>
        <r>
          <rPr>
            <b/>
            <sz val="8"/>
            <color indexed="81"/>
            <rFont val="Tahoma"/>
            <family val="2"/>
          </rPr>
          <t>z50664:</t>
        </r>
        <r>
          <rPr>
            <sz val="8"/>
            <color indexed="81"/>
            <rFont val="Tahoma"/>
            <family val="2"/>
          </rPr>
          <t xml:space="preserve">
</t>
        </r>
      </text>
    </comment>
    <comment ref="Q33" authorId="1">
      <text>
        <r>
          <rPr>
            <b/>
            <sz val="8"/>
            <color indexed="81"/>
            <rFont val="Tahoma"/>
            <family val="2"/>
          </rPr>
          <t>z50664:</t>
        </r>
        <r>
          <rPr>
            <sz val="8"/>
            <color indexed="81"/>
            <rFont val="Tahoma"/>
            <family val="2"/>
          </rPr>
          <t xml:space="preserve">
</t>
        </r>
      </text>
    </comment>
    <comment ref="R33" authorId="1">
      <text>
        <r>
          <rPr>
            <b/>
            <sz val="8"/>
            <color indexed="81"/>
            <rFont val="Tahoma"/>
            <family val="2"/>
          </rPr>
          <t>z50664:</t>
        </r>
        <r>
          <rPr>
            <sz val="8"/>
            <color indexed="81"/>
            <rFont val="Tahoma"/>
            <family val="2"/>
          </rPr>
          <t xml:space="preserve">
</t>
        </r>
      </text>
    </comment>
    <comment ref="R35" authorId="1">
      <text>
        <r>
          <rPr>
            <b/>
            <sz val="8"/>
            <color indexed="81"/>
            <rFont val="Tahoma"/>
            <family val="2"/>
          </rPr>
          <t>z50664:</t>
        </r>
        <r>
          <rPr>
            <sz val="8"/>
            <color indexed="81"/>
            <rFont val="Tahoma"/>
            <family val="2"/>
          </rPr>
          <t xml:space="preserve">
</t>
        </r>
      </text>
    </comment>
    <comment ref="Q37" authorId="1">
      <text>
        <r>
          <rPr>
            <b/>
            <sz val="8"/>
            <color indexed="81"/>
            <rFont val="Tahoma"/>
            <family val="2"/>
          </rPr>
          <t>z50664:</t>
        </r>
        <r>
          <rPr>
            <sz val="8"/>
            <color indexed="81"/>
            <rFont val="Tahoma"/>
            <family val="2"/>
          </rPr>
          <t xml:space="preserve">
</t>
        </r>
      </text>
    </comment>
    <comment ref="R37" authorId="1">
      <text>
        <r>
          <rPr>
            <b/>
            <sz val="8"/>
            <color indexed="81"/>
            <rFont val="Tahoma"/>
            <family val="2"/>
          </rPr>
          <t>z50664:</t>
        </r>
        <r>
          <rPr>
            <sz val="8"/>
            <color indexed="81"/>
            <rFont val="Tahoma"/>
            <family val="2"/>
          </rPr>
          <t xml:space="preserve">
</t>
        </r>
      </text>
    </comment>
    <comment ref="Q39" authorId="1">
      <text>
        <r>
          <rPr>
            <b/>
            <sz val="8"/>
            <color indexed="81"/>
            <rFont val="Tahoma"/>
            <family val="2"/>
          </rPr>
          <t>z50664:</t>
        </r>
        <r>
          <rPr>
            <sz val="8"/>
            <color indexed="81"/>
            <rFont val="Tahoma"/>
            <family val="2"/>
          </rPr>
          <t xml:space="preserve">
</t>
        </r>
      </text>
    </comment>
    <comment ref="R39" authorId="1">
      <text>
        <r>
          <rPr>
            <b/>
            <sz val="8"/>
            <color indexed="81"/>
            <rFont val="Tahoma"/>
            <family val="2"/>
          </rPr>
          <t>z50664:</t>
        </r>
        <r>
          <rPr>
            <sz val="8"/>
            <color indexed="81"/>
            <rFont val="Tahoma"/>
            <family val="2"/>
          </rPr>
          <t xml:space="preserve">
</t>
        </r>
      </text>
    </comment>
  </commentList>
</comments>
</file>

<file path=xl/comments4.xml><?xml version="1.0" encoding="utf-8"?>
<comments xmlns="http://schemas.openxmlformats.org/spreadsheetml/2006/main">
  <authors>
    <author>z50664</author>
  </authors>
  <commentList>
    <comment ref="Q15" authorId="0">
      <text>
        <r>
          <rPr>
            <b/>
            <sz val="9"/>
            <color indexed="81"/>
            <rFont val="Tahoma"/>
            <family val="2"/>
          </rPr>
          <t>z50664:</t>
        </r>
        <r>
          <rPr>
            <sz val="9"/>
            <color indexed="81"/>
            <rFont val="Tahoma"/>
            <family val="2"/>
          </rPr>
          <t xml:space="preserve">
</t>
        </r>
      </text>
    </comment>
    <comment ref="P25" authorId="0">
      <text>
        <r>
          <rPr>
            <b/>
            <sz val="9"/>
            <color indexed="81"/>
            <rFont val="Tahoma"/>
            <family val="2"/>
          </rPr>
          <t>z50664:</t>
        </r>
        <r>
          <rPr>
            <sz val="9"/>
            <color indexed="81"/>
            <rFont val="Tahoma"/>
            <family val="2"/>
          </rPr>
          <t xml:space="preserve">
</t>
        </r>
      </text>
    </comment>
    <comment ref="Q25" authorId="0">
      <text>
        <r>
          <rPr>
            <b/>
            <sz val="9"/>
            <color indexed="81"/>
            <rFont val="Tahoma"/>
            <family val="2"/>
          </rPr>
          <t>z50664:</t>
        </r>
        <r>
          <rPr>
            <sz val="9"/>
            <color indexed="81"/>
            <rFont val="Tahoma"/>
            <family val="2"/>
          </rPr>
          <t xml:space="preserve">
</t>
        </r>
      </text>
    </comment>
    <comment ref="G42" authorId="0">
      <text>
        <r>
          <rPr>
            <sz val="9"/>
            <color indexed="81"/>
            <rFont val="Tahoma"/>
            <family val="2"/>
          </rPr>
          <t>Ajuster +28 pour correction rétroactive pour l’écriture d'élimination PUT Credigy.
(voir Maral)</t>
        </r>
      </text>
    </comment>
  </commentList>
</comments>
</file>

<file path=xl/comments5.xml><?xml version="1.0" encoding="utf-8"?>
<comments xmlns="http://schemas.openxmlformats.org/spreadsheetml/2006/main">
  <authors>
    <author>z50664</author>
  </authors>
  <commentList>
    <comment ref="F34" authorId="0">
      <text>
        <r>
          <rPr>
            <sz val="9"/>
            <color indexed="81"/>
            <rFont val="Tahoma"/>
            <family val="2"/>
          </rPr>
          <t xml:space="preserve">Doit se fier au Segment USSF&amp;I
</t>
        </r>
      </text>
    </comment>
  </commentList>
</comments>
</file>

<file path=xl/comments6.xml><?xml version="1.0" encoding="utf-8"?>
<comments xmlns="http://schemas.openxmlformats.org/spreadsheetml/2006/main">
  <authors>
    <author>z50664</author>
  </authors>
  <commentList>
    <comment ref="D16" authorId="0">
      <text>
        <r>
          <rPr>
            <sz val="11"/>
            <color indexed="81"/>
            <rFont val="Tahoma"/>
            <family val="2"/>
          </rPr>
          <t>Par différence</t>
        </r>
      </text>
    </comment>
  </commentList>
</comments>
</file>

<file path=xl/comments7.xml><?xml version="1.0" encoding="utf-8"?>
<comments xmlns="http://schemas.openxmlformats.org/spreadsheetml/2006/main">
  <authors>
    <author>z50664</author>
  </authors>
  <commentList>
    <comment ref="N15" authorId="0">
      <text>
        <r>
          <rPr>
            <b/>
            <sz val="8"/>
            <color indexed="81"/>
            <rFont val="Tahoma"/>
            <family val="2"/>
          </rPr>
          <t>z50664:</t>
        </r>
        <r>
          <rPr>
            <sz val="8"/>
            <color indexed="81"/>
            <rFont val="Tahoma"/>
            <family val="2"/>
          </rPr>
          <t xml:space="preserve">
</t>
        </r>
      </text>
    </comment>
    <comment ref="R25" authorId="0">
      <text>
        <r>
          <rPr>
            <b/>
            <sz val="11"/>
            <color indexed="81"/>
            <rFont val="Tahoma"/>
            <family val="2"/>
          </rPr>
          <t>FCK:</t>
        </r>
        <r>
          <rPr>
            <sz val="11"/>
            <color indexed="81"/>
            <rFont val="Tahoma"/>
            <family val="2"/>
          </rPr>
          <t xml:space="preserve">
Ajustement de frais de montage de 40 M$ en 2014</t>
        </r>
      </text>
    </comment>
  </commentList>
</comments>
</file>

<file path=xl/comments8.xml><?xml version="1.0" encoding="utf-8"?>
<comments xmlns="http://schemas.openxmlformats.org/spreadsheetml/2006/main">
  <authors>
    <author>z50664</author>
  </authors>
  <commentList>
    <comment ref="D51" authorId="0">
      <text>
        <r>
          <rPr>
            <b/>
            <sz val="12"/>
            <color indexed="81"/>
            <rFont val="Tahoma"/>
            <family val="2"/>
          </rPr>
          <t>Reçu de Johanne Binette</t>
        </r>
      </text>
    </comment>
    <comment ref="D52" authorId="0">
      <text>
        <r>
          <rPr>
            <b/>
            <sz val="12"/>
            <color indexed="81"/>
            <rFont val="Tahoma"/>
            <family val="2"/>
          </rPr>
          <t>Reçu de Johanne Binette</t>
        </r>
      </text>
    </comment>
  </commentList>
</comments>
</file>

<file path=xl/comments9.xml><?xml version="1.0" encoding="utf-8"?>
<comments xmlns="http://schemas.openxmlformats.org/spreadsheetml/2006/main">
  <authors>
    <author>z50664</author>
  </authors>
  <commentList>
    <comment ref="O6" authorId="0">
      <text>
        <r>
          <rPr>
            <sz val="10"/>
            <color indexed="81"/>
            <rFont val="Tahoma"/>
            <family val="2"/>
          </rPr>
          <t>Ajuster la formule pour le cumul</t>
        </r>
      </text>
    </comment>
    <comment ref="P6" authorId="0">
      <text>
        <r>
          <rPr>
            <sz val="10"/>
            <color indexed="81"/>
            <rFont val="Tahoma"/>
            <family val="2"/>
          </rPr>
          <t>Ajuster la formule pour le cumul</t>
        </r>
      </text>
    </comment>
    <comment ref="O7" authorId="0">
      <text>
        <r>
          <rPr>
            <sz val="10"/>
            <color indexed="81"/>
            <rFont val="Tahoma"/>
            <family val="2"/>
          </rPr>
          <t>Ajuster la formule pour le cumul</t>
        </r>
      </text>
    </comment>
    <comment ref="P7" authorId="0">
      <text>
        <r>
          <rPr>
            <sz val="10"/>
            <color indexed="81"/>
            <rFont val="Tahoma"/>
            <family val="2"/>
          </rPr>
          <t>Ajuster la formule pour le cumul</t>
        </r>
      </text>
    </comment>
    <comment ref="O8" authorId="0">
      <text>
        <r>
          <rPr>
            <sz val="10"/>
            <color indexed="81"/>
            <rFont val="Tahoma"/>
            <family val="2"/>
          </rPr>
          <t>Ajuster la formule pour le cumul</t>
        </r>
      </text>
    </comment>
    <comment ref="P8" authorId="0">
      <text>
        <r>
          <rPr>
            <sz val="10"/>
            <color indexed="81"/>
            <rFont val="Tahoma"/>
            <family val="2"/>
          </rPr>
          <t>Ajuster la formule pour le cumul</t>
        </r>
      </text>
    </comment>
    <comment ref="O9" authorId="0">
      <text>
        <r>
          <rPr>
            <sz val="10"/>
            <color indexed="81"/>
            <rFont val="Tahoma"/>
            <family val="2"/>
          </rPr>
          <t>Ajuster la formule pour le cumul</t>
        </r>
      </text>
    </comment>
    <comment ref="P9" authorId="0">
      <text>
        <r>
          <rPr>
            <sz val="10"/>
            <color indexed="81"/>
            <rFont val="Tahoma"/>
            <family val="2"/>
          </rPr>
          <t>Ajuster la formule pour le cumul</t>
        </r>
      </text>
    </comment>
    <comment ref="O10" authorId="0">
      <text>
        <r>
          <rPr>
            <sz val="10"/>
            <color indexed="81"/>
            <rFont val="Tahoma"/>
            <family val="2"/>
          </rPr>
          <t>Ajuster la formule pour le cumul</t>
        </r>
      </text>
    </comment>
    <comment ref="P10" authorId="0">
      <text>
        <r>
          <rPr>
            <sz val="10"/>
            <color indexed="81"/>
            <rFont val="Tahoma"/>
            <family val="2"/>
          </rPr>
          <t>Ajuster la formule pour le cumul</t>
        </r>
      </text>
    </comment>
    <comment ref="O12" authorId="0">
      <text>
        <r>
          <rPr>
            <sz val="10"/>
            <color indexed="81"/>
            <rFont val="Tahoma"/>
            <family val="2"/>
          </rPr>
          <t>Ajuster la formule pour le cumul</t>
        </r>
      </text>
    </comment>
    <comment ref="O13" authorId="0">
      <text>
        <r>
          <rPr>
            <sz val="10"/>
            <color indexed="81"/>
            <rFont val="Tahoma"/>
            <family val="2"/>
          </rPr>
          <t>Ajuster la formule pour le cumul</t>
        </r>
      </text>
    </comment>
  </commentList>
</comments>
</file>

<file path=xl/sharedStrings.xml><?xml version="1.0" encoding="utf-8"?>
<sst xmlns="http://schemas.openxmlformats.org/spreadsheetml/2006/main" count="1949" uniqueCount="761">
  <si>
    <t xml:space="preserve"> </t>
  </si>
  <si>
    <t>Q4</t>
  </si>
  <si>
    <t>Q3</t>
  </si>
  <si>
    <t>Q2</t>
  </si>
  <si>
    <t>Q1</t>
  </si>
  <si>
    <t>Return on common shareholders' equity</t>
  </si>
  <si>
    <t>Total</t>
  </si>
  <si>
    <t xml:space="preserve">Loans </t>
  </si>
  <si>
    <t>Securities</t>
  </si>
  <si>
    <t>Deposits</t>
  </si>
  <si>
    <t>Other</t>
  </si>
  <si>
    <t>Provision for credit losses</t>
  </si>
  <si>
    <t xml:space="preserve">Income taxes </t>
  </si>
  <si>
    <t>Dividends on preferred shares</t>
  </si>
  <si>
    <t xml:space="preserve">Dividends on common shares </t>
  </si>
  <si>
    <t>Net interest income</t>
  </si>
  <si>
    <t>Spread</t>
  </si>
  <si>
    <t>Retail</t>
  </si>
  <si>
    <t>Commercial</t>
  </si>
  <si>
    <t>Income taxes</t>
  </si>
  <si>
    <t>Average assets</t>
  </si>
  <si>
    <t>Mutual funds</t>
  </si>
  <si>
    <t>Salaries</t>
  </si>
  <si>
    <t>Rent</t>
  </si>
  <si>
    <t>Taxes &amp; insurance</t>
  </si>
  <si>
    <t>Maintenance, lighting, heating</t>
  </si>
  <si>
    <t>Depreciation</t>
  </si>
  <si>
    <t>Professional fees</t>
  </si>
  <si>
    <t>Taxes on capital &amp; salaries</t>
  </si>
  <si>
    <t xml:space="preserve">Other  </t>
  </si>
  <si>
    <t>Assets</t>
  </si>
  <si>
    <t>Loans</t>
  </si>
  <si>
    <t>Other assets</t>
  </si>
  <si>
    <t xml:space="preserve">  Preferred shares</t>
  </si>
  <si>
    <t xml:space="preserve">  Common shares</t>
  </si>
  <si>
    <t xml:space="preserve">  Retained earnings</t>
  </si>
  <si>
    <t>page 4</t>
  </si>
  <si>
    <t>page 14</t>
  </si>
  <si>
    <t>page 15</t>
  </si>
  <si>
    <t xml:space="preserve">Earnings per share </t>
  </si>
  <si>
    <t>- basic</t>
  </si>
  <si>
    <t xml:space="preserve">   Personal</t>
  </si>
  <si>
    <t xml:space="preserve">   Deposit-taking institutions</t>
  </si>
  <si>
    <t xml:space="preserve">   Business and government</t>
  </si>
  <si>
    <t>Wealth Management</t>
  </si>
  <si>
    <t>Deposits and payment service charges</t>
  </si>
  <si>
    <t>page 13</t>
  </si>
  <si>
    <t>Trading revenues</t>
  </si>
  <si>
    <t>Net Interest Income</t>
  </si>
  <si>
    <t xml:space="preserve">Total </t>
  </si>
  <si>
    <t>For more information:</t>
  </si>
  <si>
    <t>page 12</t>
  </si>
  <si>
    <t>Average loans and BA's</t>
  </si>
  <si>
    <t>Closing balance</t>
  </si>
  <si>
    <t xml:space="preserve">     Preferred shares</t>
  </si>
  <si>
    <t xml:space="preserve">     Common shares</t>
  </si>
  <si>
    <t xml:space="preserve">     Retained earnings</t>
  </si>
  <si>
    <t>Opening balance</t>
  </si>
  <si>
    <t xml:space="preserve">Other </t>
  </si>
  <si>
    <t xml:space="preserve">  Contributed surplus</t>
  </si>
  <si>
    <t xml:space="preserve">     Contributed surplus</t>
  </si>
  <si>
    <t>Tax equivalent adjustment</t>
  </si>
  <si>
    <t>Securitization</t>
  </si>
  <si>
    <t>Credit card securitization</t>
  </si>
  <si>
    <t>As a % of total revenues</t>
  </si>
  <si>
    <t xml:space="preserve">   as a % of net loans and bankers' acceptances</t>
  </si>
  <si>
    <t xml:space="preserve">Net interest income </t>
  </si>
  <si>
    <t>Net interest margin</t>
  </si>
  <si>
    <t>Financial Markets</t>
  </si>
  <si>
    <t>page 6</t>
  </si>
  <si>
    <t>Total revenues</t>
  </si>
  <si>
    <t>Cash and deposits with financial institutions</t>
  </si>
  <si>
    <t>Technology</t>
  </si>
  <si>
    <t xml:space="preserve">Average assets </t>
  </si>
  <si>
    <t>Interest Income</t>
  </si>
  <si>
    <t>Average deposits</t>
  </si>
  <si>
    <t>Equity</t>
  </si>
  <si>
    <t>Commodity and foreign exchange</t>
  </si>
  <si>
    <t>Dividends</t>
  </si>
  <si>
    <t xml:space="preserve">       Common shares</t>
  </si>
  <si>
    <t xml:space="preserve">       Preferred shares</t>
  </si>
  <si>
    <t>Trading revenues - Financial Markets</t>
  </si>
  <si>
    <t>Credit card</t>
  </si>
  <si>
    <t>Corporate</t>
  </si>
  <si>
    <t>- diluted</t>
  </si>
  <si>
    <t>Excluding specified items</t>
  </si>
  <si>
    <t>Specified Items</t>
  </si>
  <si>
    <t>Securities brokerage commissions</t>
  </si>
  <si>
    <t>Underwriting and advisory fees</t>
  </si>
  <si>
    <t>Fixed income</t>
  </si>
  <si>
    <t>Variable compensation</t>
  </si>
  <si>
    <t>CDOR</t>
  </si>
  <si>
    <t>Average earning assets</t>
  </si>
  <si>
    <t>Loans and BA's</t>
  </si>
  <si>
    <t>Common shareholders' equity</t>
  </si>
  <si>
    <t>Communications</t>
  </si>
  <si>
    <t>This report is unaudited</t>
  </si>
  <si>
    <t>Other comprehensive income, net of income taxes</t>
  </si>
  <si>
    <t>MAV restructured notes - Total</t>
  </si>
  <si>
    <t>Effective tax rate</t>
  </si>
  <si>
    <t>Table of Contents</t>
  </si>
  <si>
    <t>page 5</t>
  </si>
  <si>
    <t>Non-controlling interests</t>
  </si>
  <si>
    <t>(taxable equivalent basis)</t>
  </si>
  <si>
    <t xml:space="preserve">Total interest income </t>
  </si>
  <si>
    <t>Total interest expense</t>
  </si>
  <si>
    <t>Trading Revenues by Product</t>
  </si>
  <si>
    <t>Total trading revenues</t>
  </si>
  <si>
    <t>Total occupancy and technology</t>
  </si>
  <si>
    <t>Total other expenses</t>
  </si>
  <si>
    <t>Other expenses</t>
  </si>
  <si>
    <t>Occupancy and technology</t>
  </si>
  <si>
    <t>Total assets</t>
  </si>
  <si>
    <t>Total deposits</t>
  </si>
  <si>
    <t>Other adjustments, contributed surplus</t>
  </si>
  <si>
    <t>Repurchase of common shares for cancellation</t>
  </si>
  <si>
    <t>Premium paid on common shares repurchased for cancellation</t>
  </si>
  <si>
    <t>Personal and Commercial</t>
  </si>
  <si>
    <t>Efficiency ratio</t>
  </si>
  <si>
    <t>Interest expense</t>
  </si>
  <si>
    <t>Acquisition of Wellington West Holdings Inc</t>
  </si>
  <si>
    <t>Efficiency ratio (taxable equivalent basis)</t>
  </si>
  <si>
    <t>Gross Impaired Loans</t>
  </si>
  <si>
    <t>Total gross impaired loans</t>
  </si>
  <si>
    <t>As a % of loans and acceptances</t>
  </si>
  <si>
    <t>Net Impaired Loans</t>
  </si>
  <si>
    <t>Write-offs</t>
  </si>
  <si>
    <t>Total write-offs</t>
  </si>
  <si>
    <t>Formation</t>
  </si>
  <si>
    <t>Total formation</t>
  </si>
  <si>
    <t>Allowances at beginning</t>
  </si>
  <si>
    <t>Allowances at end</t>
  </si>
  <si>
    <t>Income taxes (recovery)</t>
  </si>
  <si>
    <t>Liabilities related to transferred receivables</t>
  </si>
  <si>
    <t>Other Liabilities</t>
  </si>
  <si>
    <t>Obligations related to securities sold short</t>
  </si>
  <si>
    <t>Total equity</t>
  </si>
  <si>
    <t>Total liabilities &amp; equity</t>
  </si>
  <si>
    <t>Total other liabilities</t>
  </si>
  <si>
    <t>Net unrealized gains (losses) on available-for-sale securities</t>
  </si>
  <si>
    <t>Consolidated Statements of Comprehensive Income</t>
  </si>
  <si>
    <t>page 11</t>
  </si>
  <si>
    <t>Provisions for credit losses</t>
  </si>
  <si>
    <t>Provisions for Credit Losses</t>
  </si>
  <si>
    <t>page 7</t>
  </si>
  <si>
    <t xml:space="preserve">Non-controlling interests </t>
  </si>
  <si>
    <t>n.a.</t>
  </si>
  <si>
    <t>Net income</t>
  </si>
  <si>
    <t>Mortgage loans transferred to third parties</t>
  </si>
  <si>
    <t>Notes to users</t>
  </si>
  <si>
    <t>Securities purchased under reverse repurchase agreements</t>
  </si>
  <si>
    <t xml:space="preserve">      and securities borrowed</t>
  </si>
  <si>
    <t>(unaudited)</t>
  </si>
  <si>
    <t>Income before non-controlling interests</t>
  </si>
  <si>
    <t>Detailed Information on Income</t>
  </si>
  <si>
    <t xml:space="preserve">Efficiency ratio </t>
  </si>
  <si>
    <t xml:space="preserve">Securities purchased under reverse repurchase
   agreements and securities borrowed </t>
  </si>
  <si>
    <t>Impaired loans</t>
  </si>
  <si>
    <t>Total retail</t>
  </si>
  <si>
    <t>Manufacturing</t>
  </si>
  <si>
    <t>Government</t>
  </si>
  <si>
    <t>(2) Includes lines of credit and credit card receivables.</t>
  </si>
  <si>
    <t>Canada</t>
  </si>
  <si>
    <t>Qualifying revolving retail</t>
  </si>
  <si>
    <t>Other retail</t>
  </si>
  <si>
    <t>United States</t>
  </si>
  <si>
    <t>Residential mortgages</t>
  </si>
  <si>
    <t>Others</t>
  </si>
  <si>
    <t>AIRB Approach</t>
  </si>
  <si>
    <t>Retained earnings</t>
  </si>
  <si>
    <t>Total risk-weighted assets</t>
  </si>
  <si>
    <t>Non-retail</t>
  </si>
  <si>
    <t>Sovereign</t>
  </si>
  <si>
    <t>Standardized</t>
  </si>
  <si>
    <t>Shareholders' Information</t>
  </si>
  <si>
    <t>A</t>
  </si>
  <si>
    <t>AA (low)</t>
  </si>
  <si>
    <t>A+</t>
  </si>
  <si>
    <t>Number of registered shareholders</t>
  </si>
  <si>
    <t>Valuation</t>
  </si>
  <si>
    <t>P/E Ratio (trailing 4 Quarters)</t>
  </si>
  <si>
    <t>Market price/Book value</t>
  </si>
  <si>
    <t>Dividend payout (trailing 4 quarters) excl. specified items</t>
  </si>
  <si>
    <t>Dividend yield (annualized)</t>
  </si>
  <si>
    <t>Other Information</t>
  </si>
  <si>
    <t>Common Shares</t>
  </si>
  <si>
    <t>First Preferred Shares</t>
  </si>
  <si>
    <t>YTD</t>
  </si>
  <si>
    <t>Credit Information</t>
  </si>
  <si>
    <t>Average loans and BA's (Corporate Banking only)</t>
  </si>
  <si>
    <t>Gross impaired loans/common equity-goodwill+allowances</t>
  </si>
  <si>
    <t>Net income attributable to the Bank's shareholders</t>
  </si>
  <si>
    <t xml:space="preserve">   Allowances for credit losses</t>
  </si>
  <si>
    <t>Reclassification to net income of the impact of hedging</t>
  </si>
  <si>
    <t>Other adjustments common shares</t>
  </si>
  <si>
    <t>Equity attributable to the Bank's shareholders</t>
  </si>
  <si>
    <t>- uninsured</t>
  </si>
  <si>
    <t>- insured</t>
  </si>
  <si>
    <t>(unaudited) (millions of Canadian dollars)</t>
  </si>
  <si>
    <t>(unaudited)
(millions of Canadian dollars)</t>
  </si>
  <si>
    <t>Market Capitalization (in millions of Canadian dollars)</t>
  </si>
  <si>
    <t>Formation of Gross Impaired Loans and Allowance for Credit Losses</t>
  </si>
  <si>
    <t xml:space="preserve">   Formation of Gross Impaired Loans and Allowance for Credit Losses</t>
  </si>
  <si>
    <t>Allowance for Credit Losses</t>
  </si>
  <si>
    <t xml:space="preserve">   Geographic Distribution of Gross Loans, Acceptances, Impaired Loans and Individual and Collective Allowances</t>
  </si>
  <si>
    <t xml:space="preserve">   Distribution of Gross Loans, Acceptances, Impaired Loans and Individual and Collective Allowances by Borrower Category</t>
  </si>
  <si>
    <t>Net income by segment</t>
  </si>
  <si>
    <t>Card revenues</t>
  </si>
  <si>
    <t>Individual and collective allowances</t>
  </si>
  <si>
    <t>Residential Mortgage Portfolio</t>
  </si>
  <si>
    <t>Insured</t>
  </si>
  <si>
    <t>Uninsured</t>
  </si>
  <si>
    <t>HELOC</t>
  </si>
  <si>
    <t>Quebec</t>
  </si>
  <si>
    <t>Ontario</t>
  </si>
  <si>
    <t>Alberta</t>
  </si>
  <si>
    <t>Saskatchewan</t>
  </si>
  <si>
    <t>Manitoba</t>
  </si>
  <si>
    <t>0 - 20 years</t>
  </si>
  <si>
    <t>20 - 25 years</t>
  </si>
  <si>
    <t>25 - 30 years</t>
  </si>
  <si>
    <t>30 - 35 years</t>
  </si>
  <si>
    <t>Prime rate</t>
  </si>
  <si>
    <t>Acceptances</t>
  </si>
  <si>
    <t>Number of employees (full-time equivalent)</t>
  </si>
  <si>
    <t>Series 28</t>
  </si>
  <si>
    <t>NA.PR.Q</t>
  </si>
  <si>
    <t>Common shares (Balance)</t>
  </si>
  <si>
    <t>Subordinated debt</t>
  </si>
  <si>
    <t>Current cap on AT1 instruments subject to phase out arrangements</t>
  </si>
  <si>
    <t>Current cap on T2 instruments subject to phase out arrangements</t>
  </si>
  <si>
    <t>35 years and +</t>
  </si>
  <si>
    <t>Issuance of preferred shares</t>
  </si>
  <si>
    <t>Net change in cash flow hedges</t>
  </si>
  <si>
    <t>Share in the other comprehensive income</t>
  </si>
  <si>
    <t>Total other comprehensive income, net of income taxes</t>
  </si>
  <si>
    <t>Comprehensive income</t>
  </si>
  <si>
    <t>Comprehensive income attributable to:</t>
  </si>
  <si>
    <t>Net gains (losses) on derivative financial instruments</t>
  </si>
  <si>
    <t>Net (gains) losses on available-for-sale securities</t>
  </si>
  <si>
    <t>Net (gains) losses on designated derivative financial</t>
  </si>
  <si>
    <t>Aa3</t>
  </si>
  <si>
    <t>Non-interest income</t>
  </si>
  <si>
    <t xml:space="preserve">   Residential mortgage</t>
  </si>
  <si>
    <t xml:space="preserve">   Personal and credit card</t>
  </si>
  <si>
    <t>Liabilities and equity</t>
  </si>
  <si>
    <t>Net unrealized foreign currency translation gains (losses)</t>
  </si>
  <si>
    <t xml:space="preserve">  Accumulated other comprehensive income</t>
  </si>
  <si>
    <t xml:space="preserve">     Accumulated other comprehensive income</t>
  </si>
  <si>
    <t>Residential Mortgage Portfolio Information</t>
  </si>
  <si>
    <t>Net foreign currency translation adjustments</t>
  </si>
  <si>
    <t xml:space="preserve">   Residential Mortgage Portfolio Information</t>
  </si>
  <si>
    <t>Accumulated other comprehensive income and other reserves</t>
  </si>
  <si>
    <t>Total Revenues (excluding specified items)</t>
  </si>
  <si>
    <t>Credit fees</t>
  </si>
  <si>
    <t>Compensation and employee benefits</t>
  </si>
  <si>
    <t>Total compensation and employee benefits</t>
  </si>
  <si>
    <t>Non-interest expenses</t>
  </si>
  <si>
    <t>Total Non-interest expenses</t>
  </si>
  <si>
    <t>Non-interest expenses (excluding specified items)</t>
  </si>
  <si>
    <t>Common Equity Tier 1 capital: instruments and reserves</t>
  </si>
  <si>
    <t>Common Equity Tier 1 capital before regulatory adjustments</t>
  </si>
  <si>
    <t>Deferred tax assets excluding those arising from temporary differences (net of related tax liability)</t>
  </si>
  <si>
    <t>Securitisation gain on sale (as set out in paragraph 562 of Basel II framework)</t>
  </si>
  <si>
    <t>Significant investments in the common stock of banking, financial and insurance entities that are outside the scope of regulatory consolidation, net of eligible short positions (amount above 10% threshold)</t>
  </si>
  <si>
    <t>Mortgage servicing rights (amount above 10% threshold)</t>
  </si>
  <si>
    <t>Deferred tax assets arising from temporary differences (amount above 10% threshold, net of related tax liability)</t>
  </si>
  <si>
    <t>Amount exceeding the 15% threshold</t>
  </si>
  <si>
    <t>of which: mortgage servicing rights</t>
  </si>
  <si>
    <t>Regulatory adjustments applied to Common Equity Tier 1 due to insufficient Additional Tier 1 and Tier 2 to cover deductions</t>
  </si>
  <si>
    <t>Total regulatory adjustments to Common equity Tier 1</t>
  </si>
  <si>
    <t>Common Equity Tier 1 capital (CET1)</t>
  </si>
  <si>
    <t>Additional Tier 1 instruments (and CET1 instruments not included in row 5) issued by subsidiaries and held by third parties (amount allowed in group AT1)</t>
  </si>
  <si>
    <t>of which: instruments issued by subsidiaries subject to phase out</t>
  </si>
  <si>
    <t>Additional Tier 1 capital before regulatory adjustments</t>
  </si>
  <si>
    <t>Investments in own Additional Tier 1 instruments</t>
  </si>
  <si>
    <t>Reciprocal cross-holdings in Additional Tier 1 instruments</t>
  </si>
  <si>
    <t>Non significant investments in the capital of banking, financial and insurance entities that are outside the scope of regulatory consolidation, net of eligible short positions (amount above 10% threshold)</t>
  </si>
  <si>
    <t>Significant investments in the capital of banking, financial and insurance entities that are outside the scope of regulatory consolidation, net of eligible short positions</t>
  </si>
  <si>
    <t>Other deductions from Tier 1 capital as determined by OSFI</t>
  </si>
  <si>
    <t>Regulatory adjustments applied to Additional Tier 1 due to insufficient Tier 2 to cover deductions</t>
  </si>
  <si>
    <t>Total regulatory adjustments to Additional Tier 1 capital</t>
  </si>
  <si>
    <t>Additional Tier 1 capital (AT1)</t>
  </si>
  <si>
    <t>Tier 1 capital (T1 = CET1 + AT1)</t>
  </si>
  <si>
    <t>Tier 2 capital: instruments and provisions</t>
  </si>
  <si>
    <t>Tier 2 instruments (and CET1 and AT1 instruments not included in rows 5 or 34) issued by subsidiaries and held by third parties (amount allowed in group Tier 2)</t>
  </si>
  <si>
    <t>Tier 2 capital before regulatory adjustments</t>
  </si>
  <si>
    <t>Investments in own Tier 2 instruments</t>
  </si>
  <si>
    <t>Reciprocal cross-holdings in Tier 2 instruments</t>
  </si>
  <si>
    <t>Significant investments in the capital banking, financial and insurance entities that are outside the scope of regulatory consolidation, net of eligible short positions</t>
  </si>
  <si>
    <t>Other deductions from Tier 2 capital</t>
  </si>
  <si>
    <t>Total regulatory adjustments to Tier 2 capital</t>
  </si>
  <si>
    <t>Tier 2 capital (T2)</t>
  </si>
  <si>
    <t>Total capital (TC = T1 + T2)</t>
  </si>
  <si>
    <t>Total risk weighted assets</t>
  </si>
  <si>
    <t>Capital ratios</t>
  </si>
  <si>
    <t>Common Equity Tier 1 (as a percentage of risk weighted assets)</t>
  </si>
  <si>
    <t>of which: G-SIB buffer requirement</t>
  </si>
  <si>
    <t>OSFI all-in target</t>
  </si>
  <si>
    <t>Common Equity Tier 1 all-in target ratio</t>
  </si>
  <si>
    <t>Tier 1 capital all-in target ratio</t>
  </si>
  <si>
    <t>Total capital all-in target ratio</t>
  </si>
  <si>
    <t>Amounts below the thresholds for deduction (before risk weighting)</t>
  </si>
  <si>
    <t>Mortgage servicing rights (net of related tax liability)</t>
  </si>
  <si>
    <t>Current cap on CET1 instruments subject to phase out arrangements</t>
  </si>
  <si>
    <t>Amount excluded from CET1 due to cap (excess over cap after redemptions and maturities)</t>
  </si>
  <si>
    <t>Amount excluded from AT1 due to cap (excess over cap after redemptions and maturities)</t>
  </si>
  <si>
    <t>Amount excluded from T2 due to cap (excess over cap after redemptions and maturities)</t>
  </si>
  <si>
    <t>a + a'</t>
  </si>
  <si>
    <t>b</t>
  </si>
  <si>
    <t>c</t>
  </si>
  <si>
    <t>d</t>
  </si>
  <si>
    <t>e - w</t>
  </si>
  <si>
    <t>f - x</t>
  </si>
  <si>
    <t>g</t>
  </si>
  <si>
    <t>h</t>
  </si>
  <si>
    <t>j</t>
  </si>
  <si>
    <t>k - y</t>
  </si>
  <si>
    <t>l</t>
  </si>
  <si>
    <t>m</t>
  </si>
  <si>
    <t>n</t>
  </si>
  <si>
    <t>o</t>
  </si>
  <si>
    <t>v + z</t>
  </si>
  <si>
    <t>p</t>
  </si>
  <si>
    <t>q</t>
  </si>
  <si>
    <t>r</t>
  </si>
  <si>
    <t>s</t>
  </si>
  <si>
    <t>t</t>
  </si>
  <si>
    <t>Directly issued capital subject to phase out from CET1 (only applicable to non-joint stock companies)</t>
  </si>
  <si>
    <t>Common share capital issued by subsidiaries and held by third parties (amount allowed in group CET1)</t>
  </si>
  <si>
    <t>i</t>
  </si>
  <si>
    <t>Non-significant investments in the capital of banking, financial and insurance entities that are outside the scope of regulatory consolidation, net of eligible short positions (amount above 10% threshold)</t>
  </si>
  <si>
    <t>p' + v ' + z'</t>
  </si>
  <si>
    <t>41a</t>
  </si>
  <si>
    <t>r'</t>
  </si>
  <si>
    <t>67a</t>
  </si>
  <si>
    <t>Allowance eligible for inclusion in Tier 2 in respect of exposures subject to standardised approach (prior to application of cap)</t>
  </si>
  <si>
    <t>Transitional Capital Disclosure Template</t>
  </si>
  <si>
    <t>Gains (losses) due to changes in own credit risk on fair valued liabilities</t>
  </si>
  <si>
    <t>Regulatory adjustments to Common Equity Tier 1 capital</t>
  </si>
  <si>
    <t>Intangible assets other than mortgage-servicing rights</t>
  </si>
  <si>
    <t>Accumulated other comprehensive income related to cash flow hedges</t>
  </si>
  <si>
    <t xml:space="preserve">   Other</t>
  </si>
  <si>
    <t>Defined benefit pension plan assets (net of related tax liability)</t>
  </si>
  <si>
    <t>Transferred to not impaired during the period</t>
  </si>
  <si>
    <t>Net repayments</t>
  </si>
  <si>
    <t>Recoveries of loans previously written off</t>
  </si>
  <si>
    <t>Disposals of loans</t>
  </si>
  <si>
    <t>Exchange and other movements</t>
  </si>
  <si>
    <t>Recoveries of amounts written off in previous years</t>
  </si>
  <si>
    <t>Disposal of loans</t>
  </si>
  <si>
    <t>30 % or less</t>
  </si>
  <si>
    <t>31 % to 60 %</t>
  </si>
  <si>
    <t>61 % to 70 %</t>
  </si>
  <si>
    <t>71 % to 80 %</t>
  </si>
  <si>
    <t>81 % to 90 %</t>
  </si>
  <si>
    <t>91 % to 95 %</t>
  </si>
  <si>
    <t>Individual</t>
  </si>
  <si>
    <t xml:space="preserve">   Customers' liability under acceptances</t>
  </si>
  <si>
    <t>Change in non-controlling interests</t>
  </si>
  <si>
    <t>Obligations related to securities sold under
      repurchase agreements and securities loaned</t>
  </si>
  <si>
    <t>Consolidated Statements of Changes in Equity</t>
  </si>
  <si>
    <t>Issuances of common shares</t>
  </si>
  <si>
    <t>Stock option expense</t>
  </si>
  <si>
    <t>British Columbia</t>
  </si>
  <si>
    <t>New Brunswick</t>
  </si>
  <si>
    <t>Trading portfolio</t>
  </si>
  <si>
    <t>(1) Geographic information based on borrower address (country).</t>
  </si>
  <si>
    <t>Total loans and acceptances</t>
  </si>
  <si>
    <t>page 16</t>
  </si>
  <si>
    <t>page 17</t>
  </si>
  <si>
    <t>Agriculture</t>
  </si>
  <si>
    <t>Utilities</t>
  </si>
  <si>
    <t>Wholesale Trade</t>
  </si>
  <si>
    <t>Retail Trade</t>
  </si>
  <si>
    <t xml:space="preserve">Transportation </t>
  </si>
  <si>
    <t>Finance and Insurance</t>
  </si>
  <si>
    <t>Professional Services</t>
  </si>
  <si>
    <t>Education &amp; Health Care</t>
  </si>
  <si>
    <t>Other Services</t>
  </si>
  <si>
    <t>Series 30</t>
  </si>
  <si>
    <t>NA.PR.S</t>
  </si>
  <si>
    <t>(3) Includes Retail residential mortgages comprising one to four units (Basel definition) and HELOC.</t>
  </si>
  <si>
    <t>(2) Gross loans comprise securitized assets.</t>
  </si>
  <si>
    <t>(4) Includes line of credit and credit card receivables.</t>
  </si>
  <si>
    <t>Preferred share liabilities</t>
  </si>
  <si>
    <t>Highlights</t>
  </si>
  <si>
    <t>page 22</t>
  </si>
  <si>
    <t>page 23</t>
  </si>
  <si>
    <t>Financial institutions</t>
  </si>
  <si>
    <t>Regulatory scaling factor</t>
  </si>
  <si>
    <t>VaR</t>
  </si>
  <si>
    <t>Stressed VaR</t>
  </si>
  <si>
    <t>Interest-rate specific risk</t>
  </si>
  <si>
    <t xml:space="preserve">   Capital Adequacy Under Basel III</t>
  </si>
  <si>
    <t>All-in basis</t>
  </si>
  <si>
    <t>Prudential valuation adjustments</t>
  </si>
  <si>
    <t>Goodwill (net of related tax liability)</t>
  </si>
  <si>
    <t>Investments in own shares (if not already netted off contributed surplus on reported balance sheet)</t>
  </si>
  <si>
    <t>Reciprocal cross-holdings in common equity</t>
  </si>
  <si>
    <t>Additional Tier 1 capital: instruments</t>
  </si>
  <si>
    <t>Additional Tier 1 capital: regulatory adjustments</t>
  </si>
  <si>
    <t>Tier 2 capital: regulatory adjustments</t>
  </si>
  <si>
    <t>60a</t>
  </si>
  <si>
    <t>60b</t>
  </si>
  <si>
    <t>Tier 1 Capital RWA</t>
  </si>
  <si>
    <t>60c</t>
  </si>
  <si>
    <t>Total capital RWA</t>
  </si>
  <si>
    <t>of which: institution specific countercyclical buffer requirement</t>
  </si>
  <si>
    <t>Common Equity Tier 1 available to meet buffers (as a percentage of risk weighted assets)</t>
  </si>
  <si>
    <t>Transitional basis</t>
  </si>
  <si>
    <t xml:space="preserve">   Regulatory Capital and Capital Ratios under Basel III</t>
  </si>
  <si>
    <t xml:space="preserve">Exposure at default </t>
  </si>
  <si>
    <t>Risk-weighted assets</t>
  </si>
  <si>
    <t>Risk-weigthed assets</t>
  </si>
  <si>
    <t xml:space="preserve">   </t>
  </si>
  <si>
    <t>Counterparty credit risk</t>
  </si>
  <si>
    <t xml:space="preserve">Total - Credit risk </t>
  </si>
  <si>
    <t>Market risk</t>
  </si>
  <si>
    <t>Total - Market risk</t>
  </si>
  <si>
    <t>Operational risk</t>
  </si>
  <si>
    <t>Common Equity Tier 1 (CET1)</t>
  </si>
  <si>
    <r>
      <t>SUPPLEMENTARY FINANCIAL INFORMATION</t>
    </r>
    <r>
      <rPr>
        <sz val="12"/>
        <color rgb="FF000000"/>
        <rFont val="MetaBookLF-Roman"/>
        <family val="2"/>
      </rPr>
      <t xml:space="preserve"> </t>
    </r>
  </si>
  <si>
    <r>
      <t>Ghislain Parent,</t>
    </r>
    <r>
      <rPr>
        <sz val="14"/>
        <rFont val="MetaBookLF-Roman"/>
        <family val="2"/>
      </rPr>
      <t xml:space="preserve"> Chief Financial Officer and Executive Vice-President Finance and Treasury, Tel: 514 394-6807</t>
    </r>
  </si>
  <si>
    <r>
      <t>This document is available via the Bank's web site:</t>
    </r>
    <r>
      <rPr>
        <b/>
        <sz val="16"/>
        <rFont val="MetaBookLF-Roman"/>
        <family val="2"/>
      </rPr>
      <t xml:space="preserve"> </t>
    </r>
    <r>
      <rPr>
        <b/>
        <sz val="18"/>
        <rFont val="MetaBookLF-Roman"/>
        <family val="2"/>
      </rPr>
      <t>www.nbc.ca</t>
    </r>
  </si>
  <si>
    <r>
      <t xml:space="preserve">Reference </t>
    </r>
    <r>
      <rPr>
        <vertAlign val="superscript"/>
        <sz val="12"/>
        <rFont val="MetaBookLF-Roman"/>
        <family val="2"/>
      </rPr>
      <t>(2)</t>
    </r>
  </si>
  <si>
    <r>
      <t>Directly issued qualifying Tier 2 instruments plus related contributed surplus</t>
    </r>
    <r>
      <rPr>
        <vertAlign val="superscript"/>
        <sz val="12"/>
        <rFont val="MetaBookLF-Roman"/>
        <family val="2"/>
      </rPr>
      <t>(3)</t>
    </r>
  </si>
  <si>
    <r>
      <t xml:space="preserve">Selected average Consolidated balance sheet items </t>
    </r>
    <r>
      <rPr>
        <sz val="12"/>
        <rFont val="MetaBookLF-Roman"/>
        <family val="2"/>
      </rPr>
      <t>(millions of Canadian dollars)</t>
    </r>
  </si>
  <si>
    <t>(unaudited) (millions of Canadian dollars) 
(taxable equivalent basis)</t>
  </si>
  <si>
    <t>Credit risk</t>
  </si>
  <si>
    <t>Pilar III and Regulatory Capital Disclosure</t>
  </si>
  <si>
    <t>(unaudited) (millions of Canadian dollars)
(taxable equivalent basis)</t>
  </si>
  <si>
    <t>(5) Includes consumer loans, and other personal loans but excludes SME retail.</t>
  </si>
  <si>
    <t>(6) Non Retail portfolio includes SME-Retail loans.</t>
  </si>
  <si>
    <t>Shortfall of total provisions to expected losses</t>
  </si>
  <si>
    <t>Common Equity Tier 1 Capital RWA (CET1)</t>
  </si>
  <si>
    <t>Gross loans</t>
  </si>
  <si>
    <t>Europe</t>
  </si>
  <si>
    <r>
      <t xml:space="preserve">Jean Dagenais, </t>
    </r>
    <r>
      <rPr>
        <sz val="14"/>
        <rFont val="MetaBookLF-Roman"/>
        <family val="2"/>
      </rPr>
      <t>Senior Vice-President Finance, Tel: 514 394-6233</t>
    </r>
  </si>
  <si>
    <t>Series 32</t>
  </si>
  <si>
    <t>NA.PR.W</t>
  </si>
  <si>
    <t>DBRS</t>
  </si>
  <si>
    <t>Fitch</t>
  </si>
  <si>
    <t>Total impaired loans, net of total allowances</t>
  </si>
  <si>
    <t>Insurance revenues, net</t>
  </si>
  <si>
    <t>Foreign exchange revenues, other than trading</t>
  </si>
  <si>
    <t>Trust service revenues</t>
  </si>
  <si>
    <t>Mutual fund revenues</t>
  </si>
  <si>
    <t>Deposits with financial institutions</t>
  </si>
  <si>
    <t>Travel &amp; business development</t>
  </si>
  <si>
    <t>Securities - excess of market value over book value</t>
  </si>
  <si>
    <t>Equity securities - excess of market value over book value</t>
  </si>
  <si>
    <r>
      <t>Gross loans</t>
    </r>
    <r>
      <rPr>
        <b/>
        <vertAlign val="superscript"/>
        <sz val="12"/>
        <rFont val="MetaBookLF-Roman"/>
        <family val="2"/>
      </rPr>
      <t>(2)</t>
    </r>
  </si>
  <si>
    <r>
      <t>Residential mortgages</t>
    </r>
    <r>
      <rPr>
        <vertAlign val="superscript"/>
        <sz val="12"/>
        <color theme="1"/>
        <rFont val="MetaBookLF-Roman"/>
        <family val="2"/>
      </rPr>
      <t>(3)</t>
    </r>
  </si>
  <si>
    <r>
      <t>Qualifying revolving retail</t>
    </r>
    <r>
      <rPr>
        <vertAlign val="superscript"/>
        <sz val="12"/>
        <color theme="1"/>
        <rFont val="MetaBookLF-Roman"/>
        <family val="2"/>
      </rPr>
      <t>(4)</t>
    </r>
  </si>
  <si>
    <r>
      <t>Other retail</t>
    </r>
    <r>
      <rPr>
        <vertAlign val="superscript"/>
        <sz val="12"/>
        <color theme="1"/>
        <rFont val="MetaBookLF-Roman"/>
        <family val="2"/>
      </rPr>
      <t>(5)</t>
    </r>
  </si>
  <si>
    <r>
      <t>Non Retail</t>
    </r>
    <r>
      <rPr>
        <vertAlign val="superscript"/>
        <sz val="12"/>
        <color theme="1"/>
        <rFont val="MetaBookLF-Roman"/>
        <family val="2"/>
      </rPr>
      <t>(6)</t>
    </r>
  </si>
  <si>
    <r>
      <t>Directly issued qualifying common share capital plus related contributed surplus</t>
    </r>
    <r>
      <rPr>
        <vertAlign val="superscript"/>
        <sz val="12"/>
        <rFont val="MetaBookLF-Roman"/>
        <family val="2"/>
      </rPr>
      <t>(2)</t>
    </r>
  </si>
  <si>
    <r>
      <t>Directly issued qualifying Additional Tier 1 instruments plus related contributed surplus</t>
    </r>
    <r>
      <rPr>
        <vertAlign val="superscript"/>
        <sz val="12"/>
        <rFont val="MetaBookLF-Roman"/>
        <family val="2"/>
      </rPr>
      <t>(2)</t>
    </r>
  </si>
  <si>
    <t>(1) As requested by the Office of the Superintendent of Financial Institutions (Canada) (OSFI), all the Domestic Systemically Important Banks (D-SIBs) in Canada must fully apply the Basel III deductions and must disclose the all-in-ratios.</t>
  </si>
  <si>
    <r>
      <t>Banking book equity</t>
    </r>
    <r>
      <rPr>
        <vertAlign val="superscript"/>
        <sz val="12"/>
        <rFont val="MetaBookLF-Roman"/>
        <family val="2"/>
      </rPr>
      <t>(3)</t>
    </r>
  </si>
  <si>
    <r>
      <t>Credit valuation adjustment charge</t>
    </r>
    <r>
      <rPr>
        <vertAlign val="superscript"/>
        <sz val="12"/>
        <rFont val="MetaBookLF-Roman"/>
        <family val="2"/>
      </rPr>
      <t>(4)</t>
    </r>
  </si>
  <si>
    <r>
      <t xml:space="preserve">(2) A complete list of capital instruments and their main features is now available on the Bank's website at </t>
    </r>
    <r>
      <rPr>
        <u/>
        <sz val="11"/>
        <rFont val="MetaBookLF-Roman"/>
        <family val="2"/>
      </rPr>
      <t>nbc.ca</t>
    </r>
    <r>
      <rPr>
        <sz val="11"/>
        <rFont val="MetaBookLF-Roman"/>
        <family val="2"/>
      </rPr>
      <t xml:space="preserve"> under </t>
    </r>
    <r>
      <rPr>
        <i/>
        <sz val="11"/>
        <rFont val="MetaBookLF-Roman"/>
        <family val="2"/>
      </rPr>
      <t>Investor Relations &gt; Capital &amp; Debt Information &gt; Main Features of Regulatory Capital Instruments.</t>
    </r>
  </si>
  <si>
    <t>Impaired Loans by Sector</t>
  </si>
  <si>
    <t xml:space="preserve">   Impaired Loans by Sector</t>
  </si>
  <si>
    <t>Non-significant investments in the capital of other financials institutions</t>
  </si>
  <si>
    <t>Significant investments in the common stock of financials institutions</t>
  </si>
  <si>
    <t>Deferred tax assets arising from temporary differences (net of related tax liabilities)</t>
  </si>
  <si>
    <t>2015</t>
  </si>
  <si>
    <t>Q4 2015</t>
  </si>
  <si>
    <t>Q3 2015</t>
  </si>
  <si>
    <t>Remeasurements of pension plans and other post-employment benefit plans</t>
  </si>
  <si>
    <t>Redemption of preferred shares for cancellation</t>
  </si>
  <si>
    <t>96 % or more</t>
  </si>
  <si>
    <r>
      <t>Residential mortgage</t>
    </r>
    <r>
      <rPr>
        <vertAlign val="superscript"/>
        <sz val="12"/>
        <color theme="1"/>
        <rFont val="MetaBookLF-Roman"/>
        <family val="2"/>
      </rPr>
      <t>(3)</t>
    </r>
  </si>
  <si>
    <t>Capital ratio under Basel III</t>
  </si>
  <si>
    <t>Formation of Gross Impaired Loans (by activity)</t>
  </si>
  <si>
    <t>Book value per common share</t>
  </si>
  <si>
    <t>Leverage Ratio under Basel III</t>
  </si>
  <si>
    <t>Accounting assets vs. leverage ratio exposure  – Transitional basis</t>
  </si>
  <si>
    <t>Total consolidated assets as per published financial statements</t>
  </si>
  <si>
    <t>Adjustment for investments in banking, financial, insurance or commercial entities that are consolidated for accounting purposes but outside the scope of regulatory consolidation</t>
  </si>
  <si>
    <t>Adjustment for fiduciary assets recognised on the balance sheet pursuant to the operative accounting framework but excluded from the leverage ratio exposure measure</t>
  </si>
  <si>
    <r>
      <t>Adjustment for derivative financial instruments</t>
    </r>
    <r>
      <rPr>
        <vertAlign val="superscript"/>
        <sz val="12"/>
        <rFont val="MetaBookLF-Roman"/>
        <family val="2"/>
      </rPr>
      <t>(1)</t>
    </r>
  </si>
  <si>
    <r>
      <t>Adjustment for securities financing transactions</t>
    </r>
    <r>
      <rPr>
        <vertAlign val="superscript"/>
        <sz val="12"/>
        <rFont val="MetaBookLF-Roman"/>
        <family val="2"/>
      </rPr>
      <t>(1)</t>
    </r>
  </si>
  <si>
    <t>Adjustment for off balance-sheet items</t>
  </si>
  <si>
    <t>Other adjustments</t>
  </si>
  <si>
    <t>Leverage Ratio Exposure (transitional basis)</t>
  </si>
  <si>
    <t>Leverage ratio common disclosure</t>
  </si>
  <si>
    <t>On-balance sheet exposures</t>
  </si>
  <si>
    <t>On-balance sheet items (excluding derivatives, SFTs and grandfathered securitization exposures but including collateral)</t>
  </si>
  <si>
    <t>(Asset amounts deducted in determining Basel III transitional Tier 1 capital)</t>
  </si>
  <si>
    <r>
      <t>Total on-balance sheet exposures</t>
    </r>
    <r>
      <rPr>
        <b/>
        <sz val="12"/>
        <color rgb="FF222222"/>
        <rFont val="MetaBookLF-Roman"/>
        <family val="2"/>
      </rPr>
      <t> (excluding derivatives and SFTs) (sum of lines 1 and 2)</t>
    </r>
  </si>
  <si>
    <t>Derivative exposures</t>
  </si>
  <si>
    <t>Replacement cost associated with all derivative transactions (i.e., net of eligible cash variation margin)</t>
  </si>
  <si>
    <t>Add-on amounts for PFE associated with all derivative transactions</t>
  </si>
  <si>
    <t>Gross up for derivatives collateral provided where deducted from the balance sheet assets pursuant to the operative accounting framework</t>
  </si>
  <si>
    <t>(Deductions of receivables assets for cash variation margin provided in derivative transactions)</t>
  </si>
  <si>
    <t>(Exempted CCP-leg of client cleared trade exposures)</t>
  </si>
  <si>
    <t>Adjusted effective notional amount of written credit derivatives</t>
  </si>
  <si>
    <t>(Adjusted effective notional offsets and add-on deductions for written credit derivatives)</t>
  </si>
  <si>
    <t>Total derivative exposures (sum of lines 4 to 10)</t>
  </si>
  <si>
    <t>Securities financing transaction exposures</t>
  </si>
  <si>
    <t>Gross SFT assets recognised for accounting purposes (with no recognition of netting), after adjusting for sale accounting transactions</t>
  </si>
  <si>
    <t>(Netted amounts of cash payables and cash receivables of gross SFT assets)</t>
  </si>
  <si>
    <t>Counterparty credit risk (CCR) exposure for SFTs</t>
  </si>
  <si>
    <t>Agent transaction exposures</t>
  </si>
  <si>
    <t>Total securities financing transaction exposures (sum of lines 12 to 15)</t>
  </si>
  <si>
    <t>Other off-balance sheet exposures</t>
  </si>
  <si>
    <t>Off-balance sheet exposure at gross notional amount</t>
  </si>
  <si>
    <t>(Adjustments for conversion to credit equivalent amounts)</t>
  </si>
  <si>
    <t>Off-balance sheet items (sum of lines 17 and 18)</t>
  </si>
  <si>
    <t>Capital and Total Exposures  - Transitional Basis</t>
  </si>
  <si>
    <t>Total Exposures (sum of lines 3, 11, 16 and 19)</t>
  </si>
  <si>
    <t>Leverage Ratio – Transitional Basis</t>
  </si>
  <si>
    <t>Basel III leverage ratio</t>
  </si>
  <si>
    <t>All-in basis (Required by OSFI)</t>
  </si>
  <si>
    <t>(Regulatory adjustments)</t>
  </si>
  <si>
    <t>Total Exposures</t>
  </si>
  <si>
    <t>(1) Adjustments due to differences between accounting and regulatory netting standards.</t>
  </si>
  <si>
    <t xml:space="preserve">   Leverage Ratio under Basel III</t>
  </si>
  <si>
    <t>Trading revenues (losses)</t>
  </si>
  <si>
    <t>Classified as impaired during the period</t>
  </si>
  <si>
    <t>(unaudited) (taxable equivalent basis)
(Excluding specified items)</t>
  </si>
  <si>
    <t>Segment Disclosures (excluding specified items)</t>
  </si>
  <si>
    <t>Consolidated Results</t>
  </si>
  <si>
    <t>Consolidated Balance Sheets</t>
  </si>
  <si>
    <t>Remeasurements of pension plans and other post-employment
   benefit plans</t>
  </si>
  <si>
    <t xml:space="preserve">   on investments in foreign operations</t>
  </si>
  <si>
    <t xml:space="preserve">   reclassified to net income</t>
  </si>
  <si>
    <t xml:space="preserve">   designated as cash flow hedges</t>
  </si>
  <si>
    <t xml:space="preserve">   instruments reclassified to net income</t>
  </si>
  <si>
    <t xml:space="preserve">   of associates and joint ventures</t>
  </si>
  <si>
    <t xml:space="preserve">   Bank shareholders</t>
  </si>
  <si>
    <t xml:space="preserve">   Non-controlling interests</t>
  </si>
  <si>
    <t xml:space="preserve">   of which: significant investments in the common stock of financials</t>
  </si>
  <si>
    <t xml:space="preserve">   of which: deferred tax assets arising from temporary differences</t>
  </si>
  <si>
    <t xml:space="preserve">   of which: classified as equity under applicable accounting standards</t>
  </si>
  <si>
    <t xml:space="preserve">   of which: classified as liabilities under applicable accounting standards</t>
  </si>
  <si>
    <t xml:space="preserve">   of which: Reverse mortgages</t>
  </si>
  <si>
    <t xml:space="preserve">   of which: capital conservation buffer requirement</t>
  </si>
  <si>
    <r>
      <t>Formation of Gross Impaired Loans</t>
    </r>
    <r>
      <rPr>
        <vertAlign val="superscript"/>
        <sz val="12"/>
        <rFont val="MetaBookLF-Roman"/>
        <family val="2"/>
      </rPr>
      <t>(1)</t>
    </r>
    <r>
      <rPr>
        <b/>
        <sz val="12"/>
        <rFont val="MetaBookLF-Roman"/>
        <family val="2"/>
      </rPr>
      <t xml:space="preserve"> (by sector)</t>
    </r>
  </si>
  <si>
    <r>
      <t>Capital requirement</t>
    </r>
    <r>
      <rPr>
        <vertAlign val="superscript"/>
        <sz val="12"/>
        <rFont val="MetaBookLF-Roman"/>
        <family val="2"/>
      </rPr>
      <t>(2)</t>
    </r>
  </si>
  <si>
    <t>Individual and collective allowances for impaired loans</t>
  </si>
  <si>
    <r>
      <t>Non Retail</t>
    </r>
    <r>
      <rPr>
        <vertAlign val="superscript"/>
        <sz val="12"/>
        <color theme="1"/>
        <rFont val="Arial"/>
        <family val="2"/>
      </rPr>
      <t>(6)</t>
    </r>
  </si>
  <si>
    <t>Capital instruments subject to phase-out arrangements (only applicable between Jan 1, 2018 and Jan 1, 2022)</t>
  </si>
  <si>
    <t>Share in the net income of associates and joint ventures</t>
  </si>
  <si>
    <t>Gains on available-for-sale securities, net</t>
  </si>
  <si>
    <t>Restructuring charge</t>
  </si>
  <si>
    <t>Restructuring charges</t>
  </si>
  <si>
    <t>Distribution of Gross Loans, Acceptances, Impaired Loans and Individual and Collective Allowances by Borrower Category</t>
  </si>
  <si>
    <r>
      <t>Residential mortgage</t>
    </r>
    <r>
      <rPr>
        <vertAlign val="superscript"/>
        <sz val="12"/>
        <color theme="1"/>
        <rFont val="MetaBookLF-Roman"/>
        <family val="2"/>
      </rPr>
      <t>(1)</t>
    </r>
  </si>
  <si>
    <r>
      <t>Qualifying revolving retail</t>
    </r>
    <r>
      <rPr>
        <vertAlign val="superscript"/>
        <sz val="12"/>
        <color theme="1"/>
        <rFont val="MetaBookLF-Roman"/>
        <family val="2"/>
      </rPr>
      <t>(2)</t>
    </r>
  </si>
  <si>
    <r>
      <t>Other retail</t>
    </r>
    <r>
      <rPr>
        <vertAlign val="superscript"/>
        <sz val="12"/>
        <color theme="1"/>
        <rFont val="MetaBookLF-Roman"/>
        <family val="2"/>
      </rPr>
      <t>(3)</t>
    </r>
  </si>
  <si>
    <r>
      <t>Construction</t>
    </r>
    <r>
      <rPr>
        <vertAlign val="superscript"/>
        <sz val="12"/>
        <rFont val="MetaBookLF-Roman"/>
        <family val="2"/>
      </rPr>
      <t>(4)</t>
    </r>
    <r>
      <rPr>
        <sz val="12"/>
        <rFont val="MetaBookLF-Roman"/>
        <family val="2"/>
      </rPr>
      <t xml:space="preserve"> </t>
    </r>
  </si>
  <si>
    <r>
      <t>Real Estate</t>
    </r>
    <r>
      <rPr>
        <vertAlign val="superscript"/>
        <sz val="12"/>
        <color theme="1"/>
        <rFont val="MetaBookLF-Roman"/>
        <family val="2"/>
      </rPr>
      <t>(5)</t>
    </r>
  </si>
  <si>
    <t>(1) Includes Retail residential mortgages of one to four units (Basel definition) and HELOC.</t>
  </si>
  <si>
    <t>(3) Includes consumer loans and other personal loans but excludes SME retail transferred in Non Retail Portfolio.</t>
  </si>
  <si>
    <t>(4) Includes some public private partnership and project finance loans.</t>
  </si>
  <si>
    <t>Other deductions or regulatory adjustments to CET1 as determined by OSFI
(including regulatory adjustments in respect of own use property)</t>
  </si>
  <si>
    <t>2016</t>
  </si>
  <si>
    <t>Q4 2016</t>
  </si>
  <si>
    <t>Q3 2016</t>
  </si>
  <si>
    <t>Q2 2016</t>
  </si>
  <si>
    <t>Q1 2016</t>
  </si>
  <si>
    <t>(1) Figures are presented in an "all-in" basis.</t>
  </si>
  <si>
    <t>(2) The capital requirement is equal to 8% of risk-weighted assets.</t>
  </si>
  <si>
    <t>(3) Calculated using the simple risk-weight method.</t>
  </si>
  <si>
    <t>(4) Calculated based on CET1 risk-weighted assets.</t>
  </si>
  <si>
    <t>Series 34</t>
  </si>
  <si>
    <t>NA.PR.X</t>
  </si>
  <si>
    <t>Standard &amp; Poor's</t>
  </si>
  <si>
    <t>Credit Rating - Long-term senior debt</t>
  </si>
  <si>
    <r>
      <t>Total</t>
    </r>
    <r>
      <rPr>
        <vertAlign val="superscript"/>
        <sz val="12"/>
        <rFont val="MetaBookLF-Roman"/>
        <family val="2"/>
      </rPr>
      <t>(1)</t>
    </r>
  </si>
  <si>
    <t>Oil &amp; Gas</t>
  </si>
  <si>
    <t>Mining</t>
  </si>
  <si>
    <t>Write-off of an equity interest in an associate</t>
  </si>
  <si>
    <t>Items related to TMX Group</t>
  </si>
  <si>
    <t>Pension plans and other post-employment benefits</t>
  </si>
  <si>
    <t>Accumulated other comprehensive income, net of income taxes</t>
  </si>
  <si>
    <t>Share issuance expenses</t>
  </si>
  <si>
    <t>Net foreign currency translation (gains) losses on investments in foreign</t>
  </si>
  <si>
    <t xml:space="preserve">   operations reclassified to net income</t>
  </si>
  <si>
    <t>(1) Credit card receivables are not included.</t>
  </si>
  <si>
    <t>Leverage ratio – All-in basis</t>
  </si>
  <si>
    <t>Leverage ratio under Basel III</t>
  </si>
  <si>
    <t xml:space="preserve">Institution-specific buffer requirement (minimum CET1 requirement plus capital conservation buffer plus G-SIB buffer requirement plus D-SIB buffer requirement expressed as a percentage of risk weighted assets) </t>
  </si>
  <si>
    <t>of which: D-SIBs buffer requirement</t>
  </si>
  <si>
    <t>Impact of hedging net foreign currency translation (gains) losses</t>
  </si>
  <si>
    <t>(1) For the first quarter of 2016, the specified items included a prenium of $3 million, or 0.01 $ per share on redemption of preferred shares, Series 20, for cancellation.</t>
  </si>
  <si>
    <t>(millions of Canadian dollars, except per share amounts)</t>
  </si>
  <si>
    <t>Dividends declared per common share</t>
  </si>
  <si>
    <r>
      <t xml:space="preserve">Efficiency ratio </t>
    </r>
    <r>
      <rPr>
        <i/>
        <sz val="12"/>
        <rFont val="MetaBookLF-Roman"/>
        <family val="2"/>
      </rPr>
      <t>(taxable equivalent basis)</t>
    </r>
  </si>
  <si>
    <r>
      <t xml:space="preserve">Effective tax rate </t>
    </r>
    <r>
      <rPr>
        <i/>
        <sz val="12"/>
        <rFont val="MetaBookLF-Roman"/>
        <family val="2"/>
      </rPr>
      <t>(taxable equivalent basis)</t>
    </r>
  </si>
  <si>
    <t>Average common shareholders' equity</t>
  </si>
  <si>
    <r>
      <t xml:space="preserve">Number of common shares outstanding </t>
    </r>
    <r>
      <rPr>
        <i/>
        <sz val="12"/>
        <rFont val="MetaBookLF-Roman"/>
        <family val="2"/>
      </rPr>
      <t>(thousands)</t>
    </r>
  </si>
  <si>
    <r>
      <t xml:space="preserve">Weighted average number of common shares outstanding </t>
    </r>
    <r>
      <rPr>
        <i/>
        <sz val="12"/>
        <rFont val="MetaBookLF-Roman"/>
        <family val="2"/>
      </rPr>
      <t>(thousands)</t>
    </r>
  </si>
  <si>
    <r>
      <t xml:space="preserve">Weighted average diluted number of common shares outstanding </t>
    </r>
    <r>
      <rPr>
        <i/>
        <sz val="12"/>
        <rFont val="MetaBookLF-Roman"/>
        <family val="2"/>
      </rPr>
      <t>(thousands)</t>
    </r>
  </si>
  <si>
    <t>Gross impaired loans</t>
  </si>
  <si>
    <t>Impaired loans, net of individual and collective allowances</t>
  </si>
  <si>
    <t>Gains on held-to maturity securities, net</t>
  </si>
  <si>
    <t xml:space="preserve">   Provisions for Credit Losses </t>
  </si>
  <si>
    <t>Ticker Symbol</t>
  </si>
  <si>
    <t>NA</t>
  </si>
  <si>
    <r>
      <t>Number of common shares (avg.)</t>
    </r>
    <r>
      <rPr>
        <i/>
        <sz val="12"/>
        <rFont val="MetaBookLF-Roman"/>
        <family val="2"/>
      </rPr>
      <t xml:space="preserve"> (thousands)</t>
    </r>
  </si>
  <si>
    <r>
      <t>Net interest margin</t>
    </r>
    <r>
      <rPr>
        <vertAlign val="superscript"/>
        <sz val="12"/>
        <rFont val="MetaBookLF-Roman"/>
        <family val="2"/>
      </rPr>
      <t>(1)</t>
    </r>
  </si>
  <si>
    <t>(1) Net interest margin is calculated by dividing net interest income by average interest-bearing assets.</t>
  </si>
  <si>
    <t>Income before income taxes</t>
  </si>
  <si>
    <t xml:space="preserve">   Personal and Commercial</t>
  </si>
  <si>
    <t xml:space="preserve">   Wealth Management</t>
  </si>
  <si>
    <t xml:space="preserve">   Financial Markets</t>
  </si>
  <si>
    <r>
      <t>Segment Disclosures</t>
    </r>
    <r>
      <rPr>
        <sz val="26"/>
        <color theme="0"/>
        <rFont val="MetaBookLF-Roman"/>
        <family val="2"/>
      </rPr>
      <t xml:space="preserve"> (excluding specified items)</t>
    </r>
  </si>
  <si>
    <r>
      <t xml:space="preserve">Segment Disclosures </t>
    </r>
    <r>
      <rPr>
        <sz val="26"/>
        <color theme="0"/>
        <rFont val="MetaBookLF-Roman"/>
        <family val="2"/>
      </rPr>
      <t>(excluding specified items) (continued)</t>
    </r>
  </si>
  <si>
    <r>
      <t>Total Revenues</t>
    </r>
    <r>
      <rPr>
        <sz val="26"/>
        <color theme="0"/>
        <rFont val="MetaBookLF-Roman"/>
        <family val="2"/>
      </rPr>
      <t xml:space="preserve"> (excluding specified items)</t>
    </r>
  </si>
  <si>
    <r>
      <t>Regulatory Capital and Capital Ratios under Basel III</t>
    </r>
    <r>
      <rPr>
        <vertAlign val="superscript"/>
        <sz val="26"/>
        <color theme="0"/>
        <rFont val="MetaBookLF-Roman"/>
        <family val="2"/>
      </rPr>
      <t>(1)</t>
    </r>
  </si>
  <si>
    <r>
      <t>Regulatory Capital and Capital Ratios under Basel III</t>
    </r>
    <r>
      <rPr>
        <vertAlign val="superscript"/>
        <sz val="26"/>
        <color theme="0"/>
        <rFont val="MetaBookLF-Roman"/>
        <family val="2"/>
      </rPr>
      <t>(1)</t>
    </r>
    <r>
      <rPr>
        <sz val="26"/>
        <color theme="0"/>
        <rFont val="MetaBookLF-Roman"/>
        <family val="2"/>
      </rPr>
      <t xml:space="preserve"> (continued)</t>
    </r>
  </si>
  <si>
    <t>Assets under administration</t>
  </si>
  <si>
    <t>Assets under management</t>
  </si>
  <si>
    <t>Number of employees</t>
  </si>
  <si>
    <t>Results of Operations as a %; Selected B/S items; AUA &amp; AUM</t>
  </si>
  <si>
    <t>Acquisition related-items</t>
  </si>
  <si>
    <r>
      <t>Claude Breton,</t>
    </r>
    <r>
      <rPr>
        <sz val="14"/>
        <rFont val="MetaBookLF-Roman"/>
        <family val="2"/>
      </rPr>
      <t xml:space="preserve"> Vice-President Public Affairs, Tel: 514 394-8644</t>
    </r>
  </si>
  <si>
    <t>Impaired loans, net of allowances</t>
  </si>
  <si>
    <r>
      <t xml:space="preserve">Linda Boulanger, </t>
    </r>
    <r>
      <rPr>
        <sz val="14"/>
        <rFont val="MetaBookLF-Roman"/>
        <family val="2"/>
      </rPr>
      <t>Vice-President Investor Relations, Tel: 514 394-0296</t>
    </r>
  </si>
  <si>
    <t>Impact of changes to tax measures</t>
  </si>
  <si>
    <t>Total non-interest income</t>
  </si>
  <si>
    <r>
      <t>Commercial</t>
    </r>
    <r>
      <rPr>
        <vertAlign val="superscript"/>
        <sz val="12"/>
        <rFont val="MetaBookLF-Roman"/>
        <family val="2"/>
      </rPr>
      <t>(1)</t>
    </r>
  </si>
  <si>
    <r>
      <t>Non-interest expenses</t>
    </r>
    <r>
      <rPr>
        <sz val="24"/>
        <color theme="0"/>
        <rFont val="MetaBookLF-Roman"/>
        <family val="2"/>
      </rPr>
      <t xml:space="preserve"> (excluding specified items)</t>
    </r>
  </si>
  <si>
    <r>
      <t>Geographic Distribution of Gross Loans, Acceptances, Impaired Loans and Individual and Collective Allowances</t>
    </r>
    <r>
      <rPr>
        <vertAlign val="superscript"/>
        <sz val="24"/>
        <color theme="0"/>
        <rFont val="MetaBookLF-Roman"/>
        <family val="2"/>
      </rPr>
      <t>(1)</t>
    </r>
  </si>
  <si>
    <r>
      <t>Capital Adequacy under Basel III</t>
    </r>
    <r>
      <rPr>
        <vertAlign val="superscript"/>
        <sz val="24"/>
        <color theme="0"/>
        <rFont val="MetaBookLF-Roman"/>
        <family val="2"/>
      </rPr>
      <t>(1)</t>
    </r>
  </si>
  <si>
    <r>
      <t>Residential Mortgage Portfolio Information</t>
    </r>
    <r>
      <rPr>
        <sz val="26"/>
        <color theme="0"/>
        <rFont val="MetaBookLF-Roman"/>
        <family val="2"/>
      </rPr>
      <t xml:space="preserve"> (continued)</t>
    </r>
  </si>
  <si>
    <t>(5) Includes residential mortgages 5 units and more.</t>
  </si>
  <si>
    <t>Gain on disposal of Fiera Capital shares</t>
  </si>
  <si>
    <t>Share of current tax asset write-down of an associate</t>
  </si>
  <si>
    <t>Premium paid on preferred shares redeemed for cancellation</t>
  </si>
  <si>
    <t>Stock options exercised</t>
  </si>
  <si>
    <t>Impact of hedging net foreign currency translation gains (losses)</t>
  </si>
  <si>
    <t>Net change in available-for-sale securities</t>
  </si>
  <si>
    <t>Series 36</t>
  </si>
  <si>
    <t>The Common Shares of the Bank as well as the First Preferred Series 28, Series 30, Serie 32, Series 34 and Series 36 are listed on the TSX.</t>
  </si>
  <si>
    <t>Credigy</t>
  </si>
  <si>
    <t>NA.PR.A</t>
  </si>
  <si>
    <t>Impact of a financial liability resulting from put options
   written to non-controlling interests</t>
  </si>
  <si>
    <t>Net fair value change attributable to the credit risk on financial
   liabilities designated at fair value through profit or loss</t>
  </si>
  <si>
    <t>Net fair value change attributable to the credit risk on financial liabilities
   designated at fair value through profit or loss</t>
  </si>
  <si>
    <t>Outside of Canada</t>
  </si>
  <si>
    <t>Mortgage loan securitization (includes HELOC)</t>
  </si>
  <si>
    <t>USA, Cambodia and Others</t>
  </si>
  <si>
    <r>
      <t>Liquidity coverage ratio (LCR)</t>
    </r>
    <r>
      <rPr>
        <vertAlign val="superscript"/>
        <sz val="12"/>
        <rFont val="MetaBookLF-Roman"/>
        <family val="2"/>
      </rPr>
      <t>(4)</t>
    </r>
  </si>
  <si>
    <t>(3) The ratio as at October 31, 2015 includes the November 2, 2015 redemption of $500 million in notes.</t>
  </si>
  <si>
    <t>(4) The ratios came into effect on January 1, 2015.</t>
  </si>
  <si>
    <t>(1) The ratios are calculated using the "all-in" methodology.</t>
  </si>
  <si>
    <r>
      <t>Leverage ratio under Basel III</t>
    </r>
    <r>
      <rPr>
        <vertAlign val="superscript"/>
        <sz val="12"/>
        <rFont val="MetaBookLF-Roman"/>
        <family val="2"/>
      </rPr>
      <t>(1)(4)</t>
    </r>
  </si>
  <si>
    <t>Applicable caps on the inclusion of allowances in Tier 2</t>
  </si>
  <si>
    <t>Cap on inclusion of allowances in Tier 2 under standardised approach</t>
  </si>
  <si>
    <t>Cap on inclusion of allowances in Tier 2 under internal ratings-based approach</t>
  </si>
  <si>
    <r>
      <t>Assets under administration and under management</t>
    </r>
    <r>
      <rPr>
        <sz val="12"/>
        <rFont val="MetaBookLF-Roman"/>
        <family val="2"/>
      </rPr>
      <t xml:space="preserve"> (millions of Canadian dollars)</t>
    </r>
  </si>
  <si>
    <t>Assets under administration and under management</t>
  </si>
  <si>
    <t>Full Year</t>
  </si>
  <si>
    <t xml:space="preserve">   U.S. Specialty Finance and International - Detailed Information</t>
  </si>
  <si>
    <t>Average loans and BA's - Personal</t>
  </si>
  <si>
    <t xml:space="preserve">   Mortgages loans</t>
  </si>
  <si>
    <t xml:space="preserve">   Personal loans</t>
  </si>
  <si>
    <t xml:space="preserve">   Credit Card</t>
  </si>
  <si>
    <t>Average loans and BA's - Commercial</t>
  </si>
  <si>
    <t xml:space="preserve">   Commercial (excluding Oil &amp; Gas)</t>
  </si>
  <si>
    <t xml:space="preserve">   Oil &amp; Gas</t>
  </si>
  <si>
    <t>Average interest-bearing assets</t>
  </si>
  <si>
    <t>Average deposits - Personal</t>
  </si>
  <si>
    <t>Average deposits - Commercial</t>
  </si>
  <si>
    <t>2017</t>
  </si>
  <si>
    <t>U.S. Specialty Finance and International (USSF&amp;I)</t>
  </si>
  <si>
    <t>Average loans and receivables</t>
  </si>
  <si>
    <t>Average revenue-bearing other assets</t>
  </si>
  <si>
    <t>U.S. Specialty Finance and International - Detailed Information</t>
  </si>
  <si>
    <r>
      <t>Q3</t>
    </r>
    <r>
      <rPr>
        <b/>
        <vertAlign val="superscript"/>
        <sz val="12"/>
        <rFont val="MetaBookLF-Roman"/>
        <family val="2"/>
      </rPr>
      <t>(2)</t>
    </r>
  </si>
  <si>
    <t>ABA Bank</t>
  </si>
  <si>
    <r>
      <t>Other</t>
    </r>
    <r>
      <rPr>
        <b/>
        <vertAlign val="superscript"/>
        <sz val="12"/>
        <rFont val="MetaBookLF-Roman"/>
        <family val="2"/>
      </rPr>
      <t>(1)</t>
    </r>
  </si>
  <si>
    <r>
      <t>Other</t>
    </r>
    <r>
      <rPr>
        <b/>
        <vertAlign val="superscript"/>
        <sz val="12"/>
        <rFont val="MetaBookLF-Roman"/>
        <family val="2"/>
      </rPr>
      <t>(1)(3)</t>
    </r>
  </si>
  <si>
    <t>ABA</t>
  </si>
  <si>
    <r>
      <t>(3)</t>
    </r>
    <r>
      <rPr>
        <sz val="11"/>
        <rFont val="Times New Roman"/>
        <family val="1"/>
      </rPr>
      <t> </t>
    </r>
    <r>
      <rPr>
        <sz val="11"/>
        <rFont val="MetaBookLF-Roman"/>
        <family val="2"/>
      </rPr>
      <t>During the third quarter of 2016, the Bank recognized, in the Non-interest income a $41 million non-taxable gain on the revaluation of its previously held equity interest in ABA Bank.</t>
    </r>
  </si>
  <si>
    <r>
      <t>ABA Bank</t>
    </r>
    <r>
      <rPr>
        <vertAlign val="superscript"/>
        <sz val="12"/>
        <rFont val="MetaBookLF-Roman"/>
        <family val="2"/>
      </rPr>
      <t>(1)</t>
    </r>
  </si>
  <si>
    <t>(1) The Bank completed the acquisition of Advanced Bank of Asia Limited (ABA Bank) during the third quarter of 2016.</t>
  </si>
  <si>
    <t>U.S. Specialty Finance and International</t>
  </si>
  <si>
    <t>Q1 2017</t>
  </si>
  <si>
    <t xml:space="preserve">   U.S. Specialty Finance and International</t>
  </si>
  <si>
    <t>(2) The Bank completed the acquisition of Advanced Bank of Asia Limited (ABA Bank) during the third quarter of 2016.</t>
  </si>
  <si>
    <r>
      <t>Charge to income statement (provision for credit losses)</t>
    </r>
    <r>
      <rPr>
        <vertAlign val="superscript"/>
        <sz val="12"/>
        <color indexed="8"/>
        <rFont val="MetaBookLF-Roman"/>
        <family val="2"/>
      </rPr>
      <t>(3)</t>
    </r>
  </si>
  <si>
    <r>
      <t>ABA Bank</t>
    </r>
    <r>
      <rPr>
        <vertAlign val="superscript"/>
        <sz val="12"/>
        <rFont val="MetaBookLF-Roman"/>
        <family val="2"/>
      </rPr>
      <t>(2)</t>
    </r>
  </si>
  <si>
    <t>pages 8-10</t>
  </si>
  <si>
    <t>page 18</t>
  </si>
  <si>
    <t>page 19</t>
  </si>
  <si>
    <t>pages 20-21</t>
  </si>
  <si>
    <t>page 24</t>
  </si>
  <si>
    <t>page 25</t>
  </si>
  <si>
    <t>pages 26-27</t>
  </si>
  <si>
    <t>page 29</t>
  </si>
  <si>
    <t>page 28</t>
  </si>
  <si>
    <t>Impact of shares purchased or sold for trading</t>
  </si>
  <si>
    <r>
      <t>Other</t>
    </r>
    <r>
      <rPr>
        <vertAlign val="superscript"/>
        <sz val="12"/>
        <rFont val="MetaBookLF-Roman"/>
        <family val="2"/>
      </rPr>
      <t>(6)</t>
    </r>
  </si>
  <si>
    <r>
      <t>Total – Non-retail</t>
    </r>
    <r>
      <rPr>
        <vertAlign val="superscript"/>
        <sz val="12"/>
        <color theme="1"/>
        <rFont val="MetaBookLF-Roman"/>
        <family val="2"/>
      </rPr>
      <t>(7)</t>
    </r>
  </si>
  <si>
    <t>(7) This total includes SME retail.</t>
  </si>
  <si>
    <t>(6) Since Q1-2017, the acquired loans for securitization purposes by the Financial Markets segment are presented in the Residential Mortgage category.</t>
  </si>
  <si>
    <r>
      <t>Capital ratios under Basel III</t>
    </r>
    <r>
      <rPr>
        <vertAlign val="superscript"/>
        <sz val="12"/>
        <rFont val="MetaBookLF-Roman"/>
        <family val="2"/>
      </rPr>
      <t>(1)</t>
    </r>
  </si>
  <si>
    <t xml:space="preserve">   Common Equity Tier 1 (CET1)</t>
  </si>
  <si>
    <r>
      <t xml:space="preserve">   Tier 1</t>
    </r>
    <r>
      <rPr>
        <vertAlign val="superscript"/>
        <sz val="12"/>
        <rFont val="MetaBookLF-Roman"/>
        <family val="2"/>
      </rPr>
      <t>(2)</t>
    </r>
  </si>
  <si>
    <r>
      <t xml:space="preserve">   Total</t>
    </r>
    <r>
      <rPr>
        <vertAlign val="superscript"/>
        <sz val="12"/>
        <rFont val="MetaBookLF-Roman"/>
        <family val="2"/>
      </rPr>
      <t>(2)(3)</t>
    </r>
  </si>
  <si>
    <t>(2) The ratios as at October 31, 2015 include the redemption of the Series 20 preferred shares on November 15, 2015.</t>
  </si>
  <si>
    <t>Impairment losses on intangible assets</t>
  </si>
  <si>
    <t>Litigation charges</t>
  </si>
  <si>
    <r>
      <t>Directly issued capital instruments subject to phase out from Additional Tier 1</t>
    </r>
    <r>
      <rPr>
        <vertAlign val="superscript"/>
        <sz val="12"/>
        <rFont val="MetaBookLF-Roman"/>
        <family val="2"/>
      </rPr>
      <t>(2)</t>
    </r>
  </si>
  <si>
    <r>
      <t>Directly issued capital instruments subject to phase out from Tier 2</t>
    </r>
    <r>
      <rPr>
        <vertAlign val="superscript"/>
        <sz val="12"/>
        <rFont val="MetaBookLF-Roman"/>
        <family val="2"/>
      </rPr>
      <t>(2)</t>
    </r>
  </si>
  <si>
    <r>
      <t>A</t>
    </r>
    <r>
      <rPr>
        <sz val="12"/>
        <color indexed="8"/>
        <rFont val="MetaBookLF-Roman"/>
        <family val="2"/>
      </rPr>
      <t>llowances on loans</t>
    </r>
    <r>
      <rPr>
        <vertAlign val="superscript"/>
        <sz val="12"/>
        <color indexed="8"/>
        <rFont val="MetaBookLF-Roman"/>
        <family val="2"/>
      </rPr>
      <t>(3)</t>
    </r>
  </si>
  <si>
    <t>(3) During the second quarter of 2016, a $250 million ($183 million net of income taxes) sectoral provision for credit losses was recorded for producers and service companies in the oil and gas sector.</t>
  </si>
  <si>
    <r>
      <t>Allowance eligible for inclusion in Tier 2 in respect of exposures subject to internal ratings-based approach 
(prior to application of cap)</t>
    </r>
    <r>
      <rPr>
        <vertAlign val="superscript"/>
        <sz val="12"/>
        <color theme="1"/>
        <rFont val="MetaBookLF-Roman"/>
        <family val="2"/>
      </rPr>
      <t>(2)</t>
    </r>
  </si>
  <si>
    <t>(2) During the second quarter of 2016, a $250 million ($183 million net of income taxes) sectoral provision for credit losses was recorded for producers and service companies in the oil and gas sector.</t>
  </si>
  <si>
    <t>Tier 1 capital – All-in basis</t>
  </si>
  <si>
    <t>Tier 1 capital</t>
  </si>
  <si>
    <t>Tier 1</t>
  </si>
  <si>
    <t>(1) Excluding non-Canadian mortgages.</t>
  </si>
  <si>
    <r>
      <t>Average LTV for mortgages originated and acquired during the quarter</t>
    </r>
    <r>
      <rPr>
        <b/>
        <vertAlign val="superscript"/>
        <sz val="12"/>
        <rFont val="MetaBookLF-Roman"/>
        <family val="2"/>
      </rPr>
      <t>(1)</t>
    </r>
  </si>
  <si>
    <r>
      <t>Other Canadian provinces</t>
    </r>
    <r>
      <rPr>
        <vertAlign val="superscript"/>
        <sz val="12"/>
        <rFont val="MetaBookLF-Roman"/>
        <family val="2"/>
      </rPr>
      <t>(7)</t>
    </r>
  </si>
  <si>
    <r>
      <t>Other residential mortgages</t>
    </r>
    <r>
      <rPr>
        <vertAlign val="superscript"/>
        <sz val="12"/>
        <rFont val="MetaBookLF-Roman"/>
        <family val="2"/>
      </rPr>
      <t>(8)</t>
    </r>
  </si>
  <si>
    <r>
      <t>HELOC</t>
    </r>
    <r>
      <rPr>
        <b/>
        <vertAlign val="superscript"/>
        <sz val="12"/>
        <rFont val="MetaBookLF-Roman"/>
        <family val="2"/>
      </rPr>
      <t>(6)</t>
    </r>
  </si>
  <si>
    <r>
      <t>Uninsured</t>
    </r>
    <r>
      <rPr>
        <b/>
        <vertAlign val="superscript"/>
        <sz val="12"/>
        <rFont val="MetaBookLF-Roman"/>
        <family val="2"/>
      </rPr>
      <t>(5)</t>
    </r>
  </si>
  <si>
    <r>
      <t>Residential Mortgage</t>
    </r>
    <r>
      <rPr>
        <b/>
        <vertAlign val="superscript"/>
        <sz val="12"/>
        <rFont val="MetaBookLF-Roman"/>
        <family val="2"/>
      </rPr>
      <t>(2)</t>
    </r>
    <r>
      <rPr>
        <b/>
        <sz val="12"/>
        <rFont val="MetaBookLF-Roman"/>
        <family val="2"/>
      </rPr>
      <t xml:space="preserve"> exposure groupes by LTV buckets</t>
    </r>
    <r>
      <rPr>
        <b/>
        <vertAlign val="superscript"/>
        <sz val="12"/>
        <rFont val="MetaBookLF-Roman"/>
        <family val="2"/>
      </rPr>
      <t>(1)(3)</t>
    </r>
  </si>
  <si>
    <r>
      <t>Residential Mortgage Portfolio (remaining amortization)</t>
    </r>
    <r>
      <rPr>
        <b/>
        <vertAlign val="superscript"/>
        <sz val="12"/>
        <rFont val="MetaBookLF-Roman"/>
        <family val="2"/>
      </rPr>
      <t>(1)(4)</t>
    </r>
  </si>
  <si>
    <r>
      <t>Others</t>
    </r>
    <r>
      <rPr>
        <vertAlign val="superscript"/>
        <sz val="12"/>
        <rFont val="MetaBookLF-Roman"/>
        <family val="2"/>
      </rPr>
      <t>(7)</t>
    </r>
  </si>
  <si>
    <t>(2) Includes HELOC.</t>
  </si>
  <si>
    <t xml:space="preserve">(3) Property values are updated using Teranet-National Bank sub-indices by area and property type. </t>
  </si>
  <si>
    <t>(4) Excludes amortization for the HELOC's amortized portion. The remaining amortization period is being disclosed.</t>
  </si>
  <si>
    <t>(5) LTV is calculated using the outstanding amount and weighted by the outstanding of each loan.</t>
  </si>
  <si>
    <t>(6) LTV is calculated using the authorized amount and weighted by the authorized amount of each line. Includes both revolving and amortized portions.</t>
  </si>
  <si>
    <t>(8) Includes residential mortgages of 5 units and more and non retail residential mortgages of 1 to 4 units other than Retail. Also included acquired loans for securitization purposes by the Financial Markets segment.</t>
  </si>
  <si>
    <t>(8) Includes residential mortgages of 5 units and more and non retail residential mortgages of 1 to 4 units other than Retail. Also included acquired loans for securitization purposes by the Financial Markets segment until Q4-2016.</t>
  </si>
  <si>
    <t xml:space="preserve">      Starting Q1-2017, those loans are broken down by provinces.</t>
  </si>
  <si>
    <t>(7) Others include : Prince Edward Island, Nova Scotia, Newfoundland and Labrador, Northwest Territories, Yukon. Before Q3 2016, Others also included US.</t>
  </si>
  <si>
    <t>(7) Others include : Prince Edward Island, Nova Scotia, Newfoundland and Labrador, Northwest Territories, Yukon.</t>
  </si>
  <si>
    <r>
      <t>Other residential mortgage</t>
    </r>
    <r>
      <rPr>
        <vertAlign val="superscript"/>
        <sz val="12"/>
        <rFont val="MetaBookLF-Roman"/>
        <family val="2"/>
      </rPr>
      <t>(8)</t>
    </r>
  </si>
  <si>
    <t>Share price - High</t>
  </si>
  <si>
    <t>Share price - Low</t>
  </si>
  <si>
    <t>Share price - Close</t>
  </si>
  <si>
    <t>Number of branches in Canada</t>
  </si>
  <si>
    <t>Number of ATM'S in Canada</t>
  </si>
  <si>
    <t>Tier 1 (as a percentage of risk weighted assets)</t>
  </si>
  <si>
    <t>Total capital (as a percentage of risk weighted assets)</t>
  </si>
  <si>
    <r>
      <t>(1)</t>
    </r>
    <r>
      <rPr>
        <sz val="11"/>
        <rFont val="Times New Roman"/>
        <family val="1"/>
      </rPr>
      <t> </t>
    </r>
    <r>
      <rPr>
        <sz val="11"/>
        <rFont val="MetaBookLF-Roman"/>
        <family val="2"/>
      </rPr>
      <t>Includes other international investments, including Advanced Bank of Asia Limited (ABA Bank) before its acquisition completed during the third quarter of 2016.</t>
    </r>
  </si>
  <si>
    <t>(2) The Bank completed the acquisition of ABA Bank during the third quarter of 2016. Before the acquisition, our share in the net income of ABA Bank was recognized in the Non-interest income of other international investments.</t>
  </si>
  <si>
    <t>SECOND QUARTER 2017</t>
  </si>
  <si>
    <t>Q2 2017</t>
  </si>
  <si>
    <r>
      <t>Moody's</t>
    </r>
    <r>
      <rPr>
        <vertAlign val="superscript"/>
        <sz val="12"/>
        <rFont val="MetaBookLF-Roman"/>
        <family val="2"/>
      </rPr>
      <t>(1)</t>
    </r>
  </si>
  <si>
    <r>
      <t>Collective allowance on non-impaired loans</t>
    </r>
    <r>
      <rPr>
        <vertAlign val="superscript"/>
        <sz val="12"/>
        <rFont val="MetaBookLF-Roman"/>
        <family val="2"/>
      </rPr>
      <t>(3)</t>
    </r>
  </si>
  <si>
    <r>
      <t>Sectoral allowance on non-impaired loans - Oil &amp; Gas</t>
    </r>
    <r>
      <rPr>
        <vertAlign val="superscript"/>
        <sz val="12"/>
        <rFont val="MetaBookLF-Roman"/>
        <family val="2"/>
      </rPr>
      <t>(2)</t>
    </r>
  </si>
  <si>
    <r>
      <t>Other</t>
    </r>
    <r>
      <rPr>
        <vertAlign val="superscript"/>
        <sz val="12"/>
        <rFont val="MetaBookLF-Roman"/>
        <family val="2"/>
      </rPr>
      <t>(3)</t>
    </r>
  </si>
  <si>
    <t>(2) During the second quarter of 2017, the Bank reversed the sectoral provision on non-impaired loans for the oil and gas producer and service company loan portfolio by $40 million.
      The sectoral provision on non-impaired loans of $250 million was recorded during the second quarter of 2016.</t>
  </si>
  <si>
    <t>(3) During the second quarter of 2017, the Bank increased the collective allowance on non-impaired loans for credit risk by $40 million related to growth in the Bank’s overall credit portfolio.</t>
  </si>
  <si>
    <t>(3) During the second quarter of 2017, the Bank reversed the sectoral provision on non-impaired loans for the oil and gas producer and service company loan portfolio by $40 million.
      The sectoral provision on non-impaired loans of $250 million was recorded during the second quarter of 2016.
      Moreover, during the second quarter of 2017, the Bank increased the collective allowance on non-impaired loans for credit risk by $40 million related to growth in the Bank’s overall credit portfolio.</t>
  </si>
  <si>
    <t>(1) During the second quarter of 2017, the Bank reversed the sectoral provision on non-impaired loans for the oil and gas producer and service company loan portfolio by $40 million.
      The sectoral provision on non-impaired loans of $250 million was recorded during the second quarter of 2016.</t>
  </si>
  <si>
    <t>Covered bonds</t>
  </si>
  <si>
    <t>(1) On May 10, 2017, Moody’s credit rating agency lowered the credit ratings for long-term debt of all Canadian D-SIBs by one notch. The Bank’s credit rating for long-term senior debt therefore went to A1 from Aa3.</t>
  </si>
  <si>
    <t>na</t>
  </si>
</sst>
</file>

<file path=xl/styles.xml><?xml version="1.0" encoding="utf-8"?>
<styleSheet xmlns="http://schemas.openxmlformats.org/spreadsheetml/2006/main">
  <numFmts count="58">
    <numFmt numFmtId="42" formatCode="_-&quot;$&quot;* #,##0_-;\-&quot;$&quot;* #,##0_-;_-&quot;$&quot;* &quot;-&quot;_-;_-@_-"/>
    <numFmt numFmtId="41" formatCode="_-* #,##0_-;\-* #,##0_-;_-* &quot;-&quot;_-;_-@_-"/>
    <numFmt numFmtId="43" formatCode="_-* #,##0.00_-;\-* #,##0.00_-;_-* &quot;-&quot;??_-;_-@_-"/>
    <numFmt numFmtId="164" formatCode="&quot;$&quot;#,##0_);\(&quot;$&quot;#,##0\)"/>
    <numFmt numFmtId="165" formatCode="&quot;$&quot;#,##0.00_);\(&quot;$&quot;#,##0.00\)"/>
    <numFmt numFmtId="166" formatCode="_(&quot;$&quot;* #,##0_);_(&quot;$&quot;* \(#,##0\);_(&quot;$&quot;* &quot;-&quot;_);_(@_)"/>
    <numFmt numFmtId="167" formatCode="_(&quot;$&quot;* #,##0.00_);_(&quot;$&quot;* \(#,##0.00\);_(&quot;$&quot;* &quot;-&quot;??_);_(@_)"/>
    <numFmt numFmtId="168" formatCode="_(* #,##0.00_);_(* \(#,##0.00\);_(* &quot;-&quot;??_);_(@_)"/>
    <numFmt numFmtId="169" formatCode="dd\-mmm\-yy_)"/>
    <numFmt numFmtId="170" formatCode="0.0%"/>
    <numFmt numFmtId="171" formatCode="_(&quot;$&quot;* #,##0_);_(&quot;$&quot;* \(#,##0\);_(&quot;$&quot;* &quot;-&quot;??_);_(@_)"/>
    <numFmt numFmtId="172" formatCode="#,##0_);[Red]\(#,##0\);\-_)"/>
    <numFmt numFmtId="173" formatCode="#,##0_);\(#,##0\);\-_)"/>
    <numFmt numFmtId="174" formatCode="#,##0.0_);\(#,##0.0\);\-_)"/>
    <numFmt numFmtId="175" formatCode="&quot;$&quot;#,##0.0_);\(&quot;$&quot;#,##0.0_);&quot;$&quot;\-_)"/>
    <numFmt numFmtId="176" formatCode="0.0%_);0.0%_);\-\%_)"/>
    <numFmt numFmtId="177" formatCode="_(* #,##0.0_);_(* \(#,##0.0\);_(* &quot;-&quot;??_);_(@_)"/>
    <numFmt numFmtId="178" formatCode="_(* #,##0_);_(* \(#,##0\);_(* &quot;-&quot;??_);_(@_)"/>
    <numFmt numFmtId="179" formatCode="0.0%_)"/>
    <numFmt numFmtId="180" formatCode="0.00%_);0.00%_);\-\%_)"/>
    <numFmt numFmtId="181" formatCode="0.0000"/>
    <numFmt numFmtId="182" formatCode="_-* #,##0_-;\-* #,##0_-;_-* &quot;-&quot;??_-;_-@_-"/>
    <numFmt numFmtId="183" formatCode="0.0"/>
    <numFmt numFmtId="184" formatCode="#,##0.0\ ;\(#,##0.0\);&quot; - &quot;"/>
    <numFmt numFmtId="185" formatCode="_([$€-2]* #,##0.00_);_([$€-2]* \(#,##0.00\);_([$€-2]* &quot;-&quot;??_)"/>
    <numFmt numFmtId="186" formatCode="0.0000%"/>
    <numFmt numFmtId="187" formatCode="_(* #\ ##0_);_(* \(#\ ##0\);_(* &quot;-&quot;??_);_(@_)"/>
    <numFmt numFmtId="188" formatCode="0.00000"/>
    <numFmt numFmtId="189" formatCode="yyyy\-mm\-dd;@"/>
    <numFmt numFmtId="190" formatCode="[&gt;0]General"/>
    <numFmt numFmtId="191" formatCode="&quot;$&quot;#,##0_);[Red]\(&quot;$&quot;#,##0\);&quot;$&quot;\-_)"/>
    <numFmt numFmtId="192" formatCode="&quot;$&quot;#,##0.0_);\(&quot;$&quot;#,##0.0\)"/>
    <numFmt numFmtId="193" formatCode="_ * ###0_)__\ ;_ * \(###0\)__\ ;_ * &quot;-&quot;_)__\ ;_ @_ "/>
    <numFmt numFmtId="194" formatCode="_ * ###\ ###\ ##0_)\ __\ ;_ * \(###\ ###\ ##0\)\ __\ ;_ * &quot;-&quot;_)\ __\ ;_ @_ "/>
    <numFmt numFmtId="195" formatCode="_ * ###\ ###\ ##0_)\ &quot;$&quot;_ ;_ * \(###\ ###\ ##0\)\ &quot;$&quot;_ ;_ * &quot;-&quot;_)\ &quot;$&quot;_ ;_ @_ "/>
    <numFmt numFmtId="196" formatCode="_ * #\ ###\ ###\ ##0_)\ &quot;$&quot;_ ;_ * \(#\ ###\ ###\ ##0\)\ &quot;$&quot;_ ;_ * &quot;-&quot;_)\ &quot;$&quot;_ ;_ @_ "/>
    <numFmt numFmtId="197" formatCode="_ * ###\ ###\ ##0.00_)\ &quot;$&quot;_ ;_ * \(###\ ###\ ##0.00\)\ &quot;$&quot;_ ;_ * &quot;-&quot;_)\ &quot;$&quot;_ ;_ @_ "/>
    <numFmt numFmtId="198" formatCode="_ * ###\ ###\ ##0.00_)\ &quot;$&quot;_ ;_ * \(##0.00\)\ &quot;$&quot;_ ;_ * &quot;-&quot;_)\ &quot;$&quot;_ ;_ @_ "/>
    <numFmt numFmtId="199" formatCode="_ * ##0_)\ &quot;$&quot;_ ;_ * \(##0\)\ &quot;$&quot;_ ;_ * &quot;-&quot;_)\ &quot;$&quot;_ ;_ @_ "/>
    <numFmt numFmtId="200" formatCode="_ * ###\ ##0_)\ &quot;$&quot;_ ;_ * \(###\ ##0\)\ &quot;$&quot;_ ;_ * &quot;-&quot;_)\ &quot;$&quot;_ ;_ @_ "/>
    <numFmt numFmtId="201" formatCode="_ * #\ ###\ ###\ ##0_)\ __\ ;_ * \(#\ ###\ ###\ ##0\)\ __\ ;_ * &quot;-&quot;_)\ __\ ;_ @_ "/>
    <numFmt numFmtId="202" formatCode="_ * ##0.00_)____;_ * \(##0.00\)____;_ * &quot;-&quot;_)\ __\ ;_ @_ "/>
    <numFmt numFmtId="203" formatCode="0.00__%;_ * \(0.00\)\ %"/>
    <numFmt numFmtId="204" formatCode="_ * ##0_)\ __\ ;_ * \(##0\)\ __\ ;_ * &quot;-&quot;_)\ __\ ;_ @_ "/>
    <numFmt numFmtId="205" formatCode="_ * ###\ ##0_)\ __\ ;_ * \(###\ ##0\)\ __\ ;_ * &quot;-&quot;_)\ __\ ;_ @_ "/>
    <numFmt numFmtId="206" formatCode="_ * #,##0.00_)\ __;_ * \(#,##0.00\)\ __;_ * &quot;-&quot;_)\ __;_ @"/>
    <numFmt numFmtId="207" formatCode="_ * #,##0.00_)%;_ * \(#,##0.00\)%;_ * &quot;-&quot;_)\%;_ @"/>
    <numFmt numFmtId="208" formatCode="_(__@"/>
    <numFmt numFmtId="209" formatCode="_(__\ __@"/>
    <numFmt numFmtId="210" formatCode="_(__\ __\ __@"/>
    <numFmt numFmtId="211" formatCode="_(__\ __\ __\ __@"/>
    <numFmt numFmtId="212" formatCode="_(__\ __\ __\ __\ __@"/>
    <numFmt numFmtId="213" formatCode="_(__\ __\ __\ __\ __\ __@"/>
    <numFmt numFmtId="215" formatCode="_ * #.##0_);_ * \(#.##0\);_ * &quot;−&quot;_)"/>
    <numFmt numFmtId="216" formatCode="_ * #,##0_);_ * \(#,##0\);_ * &quot;−&quot;_)"/>
    <numFmt numFmtId="217" formatCode="_ * #,##0.0_);_ * \(#,##0.0\);_ * &quot;−&quot;_)"/>
    <numFmt numFmtId="218" formatCode="_ * #,##0.00_);_ * \(#,##0.00\);_ * &quot;−&quot;_)"/>
    <numFmt numFmtId="219" formatCode="_ * #_);_ * \(#\);_ * &quot;−&quot;_)"/>
  </numFmts>
  <fonts count="133">
    <font>
      <sz val="12"/>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2"/>
      <name val="Arial"/>
      <family val="2"/>
    </font>
    <font>
      <sz val="12"/>
      <name val="Arial"/>
      <family val="2"/>
    </font>
    <font>
      <sz val="8"/>
      <color indexed="81"/>
      <name val="Tahoma"/>
      <family val="2"/>
    </font>
    <font>
      <b/>
      <sz val="8"/>
      <color indexed="81"/>
      <name val="Tahoma"/>
      <family val="2"/>
    </font>
    <font>
      <sz val="8"/>
      <name val="Arial"/>
      <family val="2"/>
    </font>
    <font>
      <b/>
      <sz val="12"/>
      <color indexed="81"/>
      <name val="Tahoma"/>
      <family val="2"/>
    </font>
    <font>
      <sz val="10"/>
      <color indexed="81"/>
      <name val="Tahoma"/>
      <family val="2"/>
    </font>
    <font>
      <sz val="12"/>
      <color indexed="81"/>
      <name val="Tahoma"/>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0"/>
      <color indexed="10"/>
      <name val="Arial"/>
      <family val="2"/>
    </font>
    <font>
      <sz val="11"/>
      <color indexed="62"/>
      <name val="Calibri"/>
      <family val="2"/>
    </font>
    <font>
      <sz val="10"/>
      <color indexed="12"/>
      <name val="Arial"/>
      <family val="2"/>
    </font>
    <font>
      <sz val="7"/>
      <name val="Arial"/>
      <family val="2"/>
    </font>
    <font>
      <sz val="11"/>
      <color indexed="20"/>
      <name val="Calibri"/>
      <family val="2"/>
    </font>
    <font>
      <sz val="11"/>
      <color indexed="60"/>
      <name val="Calibri"/>
      <family val="2"/>
    </font>
    <font>
      <sz val="10"/>
      <name val="Courier"/>
      <family val="3"/>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sz val="11"/>
      <color indexed="81"/>
      <name val="Tahoma"/>
      <family val="2"/>
    </font>
    <font>
      <sz val="12"/>
      <name val="MetaBookLF-Roman"/>
      <family val="2"/>
    </font>
    <font>
      <b/>
      <sz val="12"/>
      <color indexed="8"/>
      <name val="MetaBookLF-Roman"/>
      <family val="2"/>
    </font>
    <font>
      <vertAlign val="superscript"/>
      <sz val="12"/>
      <color theme="1"/>
      <name val="Arial"/>
      <family val="2"/>
    </font>
    <font>
      <sz val="11"/>
      <color indexed="81"/>
      <name val="Tahoma"/>
      <family val="2"/>
    </font>
    <font>
      <sz val="11"/>
      <name val="Times New Roman"/>
      <family val="1"/>
    </font>
    <font>
      <b/>
      <sz val="11"/>
      <color rgb="FFFA7D00"/>
      <name val="Calibri"/>
      <family val="2"/>
    </font>
    <font>
      <sz val="11"/>
      <color rgb="FFFA7D00"/>
      <name val="Calibri"/>
      <family val="2"/>
    </font>
    <font>
      <b/>
      <sz val="11"/>
      <name val="Times New Roman"/>
      <family val="1"/>
    </font>
    <font>
      <u val="singleAccounting"/>
      <sz val="11"/>
      <name val="Times New Roman"/>
      <family val="1"/>
    </font>
    <font>
      <sz val="11"/>
      <color rgb="FF3F3F76"/>
      <name val="Calibri"/>
      <family val="2"/>
    </font>
    <font>
      <sz val="12"/>
      <name val="Times New Roman"/>
      <family val="1"/>
    </font>
    <font>
      <b/>
      <sz val="16"/>
      <name val="Times New Roman"/>
      <family val="1"/>
    </font>
    <font>
      <sz val="11"/>
      <color theme="1"/>
      <name val="Calibri"/>
      <family val="2"/>
    </font>
    <font>
      <b/>
      <sz val="14"/>
      <name val="Times New Roman"/>
      <family val="1"/>
    </font>
    <font>
      <b/>
      <sz val="11"/>
      <color theme="0"/>
      <name val="Calibri"/>
      <family val="2"/>
    </font>
    <font>
      <sz val="11"/>
      <color rgb="FF9C0006"/>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sz val="11"/>
      <color rgb="FF9C6500"/>
      <name val="Calibri"/>
      <family val="2"/>
    </font>
    <font>
      <b/>
      <sz val="11"/>
      <color rgb="FF3F3F3F"/>
      <name val="Calibri"/>
      <family val="2"/>
    </font>
    <font>
      <b/>
      <sz val="18"/>
      <color theme="3"/>
      <name val="Cambria"/>
      <family val="2"/>
    </font>
    <font>
      <i/>
      <sz val="12"/>
      <name val="MetaBookLF-Roman"/>
      <family val="2"/>
    </font>
    <font>
      <b/>
      <sz val="20"/>
      <name val="MetaBookLF-Roman"/>
      <family val="2"/>
    </font>
    <font>
      <b/>
      <sz val="24"/>
      <name val="MetaBookLF-Roman"/>
      <family val="2"/>
    </font>
    <font>
      <sz val="24"/>
      <name val="MetaBookLF-Roman"/>
      <family val="2"/>
    </font>
    <font>
      <b/>
      <sz val="26"/>
      <color rgb="FF000000"/>
      <name val="MetaBookLF-Roman"/>
      <family val="2"/>
    </font>
    <font>
      <sz val="12"/>
      <color rgb="FF000000"/>
      <name val="MetaBookLF-Roman"/>
      <family val="2"/>
    </font>
    <font>
      <sz val="20"/>
      <name val="MetaBookLF-Roman"/>
      <family val="2"/>
    </font>
    <font>
      <b/>
      <sz val="26"/>
      <name val="MetaBookLF-Roman"/>
      <family val="2"/>
    </font>
    <font>
      <b/>
      <sz val="12"/>
      <name val="MetaBookLF-Roman"/>
      <family val="2"/>
    </font>
    <font>
      <sz val="18"/>
      <name val="MetaBookLF-Roman"/>
      <family val="2"/>
    </font>
    <font>
      <b/>
      <sz val="14"/>
      <name val="MetaBookLF-Roman"/>
      <family val="2"/>
    </font>
    <font>
      <sz val="14"/>
      <name val="MetaBookLF-Roman"/>
      <family val="2"/>
    </font>
    <font>
      <b/>
      <sz val="16"/>
      <name val="MetaBookLF-Roman"/>
      <family val="2"/>
    </font>
    <font>
      <b/>
      <sz val="18"/>
      <name val="MetaBookLF-Roman"/>
      <family val="2"/>
    </font>
    <font>
      <b/>
      <sz val="16"/>
      <color indexed="10"/>
      <name val="MetaBookLF-Roman"/>
      <family val="2"/>
    </font>
    <font>
      <b/>
      <sz val="12"/>
      <color indexed="9"/>
      <name val="MetaBookLF-Roman"/>
      <family val="2"/>
    </font>
    <font>
      <b/>
      <vertAlign val="superscript"/>
      <sz val="12"/>
      <name val="MetaBookLF-Roman"/>
      <family val="2"/>
    </font>
    <font>
      <vertAlign val="superscript"/>
      <sz val="12"/>
      <name val="MetaBookLF-Roman"/>
      <family val="2"/>
    </font>
    <font>
      <sz val="10"/>
      <name val="MetaBookLF-Roman"/>
      <family val="2"/>
    </font>
    <font>
      <sz val="8"/>
      <name val="MetaBookLF-Roman"/>
      <family val="2"/>
    </font>
    <font>
      <sz val="28"/>
      <name val="MetaBookLF-Roman"/>
      <family val="2"/>
    </font>
    <font>
      <sz val="11"/>
      <color theme="1"/>
      <name val="MetaBookLF-Roman"/>
      <family val="2"/>
    </font>
    <font>
      <b/>
      <sz val="12"/>
      <color theme="1"/>
      <name val="MetaBookLF-Roman"/>
      <family val="2"/>
    </font>
    <font>
      <sz val="12"/>
      <color theme="1"/>
      <name val="MetaBookLF-Roman"/>
      <family val="2"/>
    </font>
    <font>
      <i/>
      <sz val="12"/>
      <color theme="1"/>
      <name val="MetaBookLF-Roman"/>
      <family val="2"/>
    </font>
    <font>
      <b/>
      <sz val="13"/>
      <color theme="1"/>
      <name val="MetaBookLF-Roman"/>
      <family val="2"/>
    </font>
    <font>
      <sz val="12"/>
      <color indexed="8"/>
      <name val="MetaBookLF-Roman"/>
      <family val="2"/>
    </font>
    <font>
      <sz val="10"/>
      <color indexed="8"/>
      <name val="MetaBookLF-Roman"/>
      <family val="2"/>
    </font>
    <font>
      <sz val="9"/>
      <color theme="1"/>
      <name val="MetaBookLF-Roman"/>
      <family val="2"/>
    </font>
    <font>
      <b/>
      <sz val="18"/>
      <color indexed="10"/>
      <name val="MetaBookLF-Roman"/>
      <family val="2"/>
    </font>
    <font>
      <b/>
      <sz val="10"/>
      <name val="MetaBookLF-Roman"/>
      <family val="2"/>
    </font>
    <font>
      <vertAlign val="superscript"/>
      <sz val="12"/>
      <color theme="1"/>
      <name val="MetaBookLF-Roman"/>
      <family val="2"/>
    </font>
    <font>
      <b/>
      <sz val="22"/>
      <color indexed="10"/>
      <name val="MetaBookLF-Roman"/>
      <family val="2"/>
    </font>
    <font>
      <b/>
      <sz val="10"/>
      <color theme="1"/>
      <name val="MetaBookLF-Roman"/>
      <family val="2"/>
    </font>
    <font>
      <b/>
      <sz val="12"/>
      <color indexed="10"/>
      <name val="MetaBookLF-Roman"/>
      <family val="2"/>
    </font>
    <font>
      <b/>
      <sz val="12"/>
      <color theme="0"/>
      <name val="MetaBookLF-Roman"/>
      <family val="2"/>
    </font>
    <font>
      <b/>
      <i/>
      <sz val="12"/>
      <name val="MetaBookLF-Roman"/>
      <family val="2"/>
    </font>
    <font>
      <sz val="11"/>
      <name val="MetaBookLF-Roman"/>
      <family val="2"/>
    </font>
    <font>
      <sz val="12"/>
      <color indexed="12"/>
      <name val="MetaBookLF-Roman"/>
      <family val="2"/>
    </font>
    <font>
      <b/>
      <sz val="14"/>
      <color indexed="10"/>
      <name val="MetaBookLF-Roman"/>
      <family val="2"/>
    </font>
    <font>
      <sz val="12"/>
      <name val="MetaBookLF-Roman"/>
      <family val="2"/>
    </font>
    <font>
      <u/>
      <sz val="12"/>
      <name val="MetaBookLF-Roman"/>
      <family val="2"/>
    </font>
    <font>
      <b/>
      <sz val="12"/>
      <name val="MetaBookLF-Roman"/>
      <family val="2"/>
    </font>
    <font>
      <sz val="12"/>
      <name val="MetaBookLF-Roman"/>
      <family val="2"/>
    </font>
    <font>
      <i/>
      <sz val="11"/>
      <name val="MetaBookLF-Roman"/>
      <family val="2"/>
    </font>
    <font>
      <u/>
      <sz val="11"/>
      <name val="MetaBookLF-Roman"/>
      <family val="2"/>
    </font>
    <font>
      <b/>
      <sz val="12"/>
      <color theme="1"/>
      <name val="MetaBookLF-Roman"/>
      <family val="2"/>
    </font>
    <font>
      <sz val="12"/>
      <name val="MetaBookLF-Roman"/>
      <family val="2"/>
    </font>
    <font>
      <sz val="12"/>
      <color theme="1"/>
      <name val="MetaBookLF-Roman"/>
      <family val="2"/>
    </font>
    <font>
      <b/>
      <sz val="12"/>
      <name val="MetaBookLF-Roman"/>
      <family val="2"/>
    </font>
    <font>
      <b/>
      <sz val="12"/>
      <color rgb="FF222222"/>
      <name val="MetaBookLF-Roman"/>
      <family val="2"/>
    </font>
    <font>
      <sz val="18"/>
      <name val="Arial"/>
      <family val="2"/>
    </font>
    <font>
      <b/>
      <sz val="12"/>
      <name val="MetaBookLF-Roman"/>
      <family val="2"/>
    </font>
    <font>
      <b/>
      <sz val="12"/>
      <color theme="1"/>
      <name val="MetaBookLF-Roman"/>
      <family val="2"/>
    </font>
    <font>
      <sz val="12"/>
      <name val="MetaBookLF-Roman"/>
      <family val="2"/>
    </font>
    <font>
      <b/>
      <sz val="18"/>
      <color theme="0"/>
      <name val="MetaBookLF-Roman"/>
      <family val="2"/>
    </font>
    <font>
      <b/>
      <sz val="26"/>
      <color theme="0"/>
      <name val="MetaBookLF-Roman"/>
      <family val="2"/>
    </font>
    <font>
      <sz val="26"/>
      <color theme="0"/>
      <name val="MetaBookLF-Roman"/>
      <family val="2"/>
    </font>
    <font>
      <vertAlign val="superscript"/>
      <sz val="26"/>
      <color theme="0"/>
      <name val="MetaBookLF-Roman"/>
      <family val="2"/>
    </font>
    <font>
      <b/>
      <sz val="24"/>
      <color theme="0"/>
      <name val="MetaBookLF-Roman"/>
      <family val="2"/>
    </font>
    <font>
      <vertAlign val="superscript"/>
      <sz val="12"/>
      <color indexed="8"/>
      <name val="MetaBookLF-Roman"/>
      <family val="2"/>
    </font>
    <font>
      <sz val="9"/>
      <color indexed="81"/>
      <name val="Tahoma"/>
      <family val="2"/>
    </font>
    <font>
      <b/>
      <sz val="9"/>
      <color indexed="81"/>
      <name val="Tahoma"/>
      <family val="2"/>
    </font>
    <font>
      <sz val="13"/>
      <color indexed="81"/>
      <name val="Tahoma"/>
      <family val="2"/>
    </font>
    <font>
      <b/>
      <sz val="22"/>
      <color theme="0"/>
      <name val="MetaBookLF-Roman"/>
      <family val="2"/>
    </font>
    <font>
      <sz val="24"/>
      <color theme="0"/>
      <name val="MetaBookLF-Roman"/>
      <family val="2"/>
    </font>
    <font>
      <sz val="11.5"/>
      <color theme="1"/>
      <name val="MetaBookLF-Roman"/>
      <family val="2"/>
    </font>
    <font>
      <vertAlign val="superscript"/>
      <sz val="24"/>
      <color theme="0"/>
      <name val="MetaBookLF-Roman"/>
      <family val="2"/>
    </font>
    <font>
      <b/>
      <sz val="20"/>
      <color theme="0"/>
      <name val="MetaBookLF-Roman"/>
      <family val="2"/>
    </font>
  </fonts>
  <fills count="74">
    <fill>
      <patternFill patternType="none"/>
    </fill>
    <fill>
      <patternFill patternType="gray125"/>
    </fill>
    <fill>
      <patternFill patternType="solid">
        <fgColor indexed="31"/>
        <bgColor indexed="64"/>
      </patternFill>
    </fill>
    <fill>
      <patternFill patternType="solid">
        <fgColor indexed="45"/>
      </patternFill>
    </fill>
    <fill>
      <patternFill patternType="solid">
        <fgColor indexed="45"/>
        <bgColor indexed="64"/>
      </patternFill>
    </fill>
    <fill>
      <patternFill patternType="solid">
        <fgColor indexed="42"/>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patternFill>
    </fill>
    <fill>
      <patternFill patternType="solid">
        <fgColor indexed="36"/>
        <bgColor indexed="64"/>
      </patternFill>
    </fill>
    <fill>
      <patternFill patternType="solid">
        <fgColor indexed="49"/>
      </patternFill>
    </fill>
    <fill>
      <patternFill patternType="solid">
        <fgColor indexed="49"/>
        <bgColor indexed="64"/>
      </patternFill>
    </fill>
    <fill>
      <patternFill patternType="solid">
        <fgColor indexed="52"/>
        <bgColor indexed="64"/>
      </patternFill>
    </fill>
    <fill>
      <patternFill patternType="solid">
        <fgColor indexed="62"/>
      </patternFill>
    </fill>
    <fill>
      <patternFill patternType="solid">
        <fgColor indexed="62"/>
        <bgColor indexed="64"/>
      </patternFill>
    </fill>
    <fill>
      <patternFill patternType="solid">
        <fgColor indexed="10"/>
      </patternFill>
    </fill>
    <fill>
      <patternFill patternType="solid">
        <fgColor indexed="10"/>
        <bgColor indexed="64"/>
      </patternFill>
    </fill>
    <fill>
      <patternFill patternType="solid">
        <fgColor indexed="57"/>
      </patternFill>
    </fill>
    <fill>
      <patternFill patternType="solid">
        <fgColor indexed="57"/>
        <bgColor indexed="64"/>
      </patternFill>
    </fill>
    <fill>
      <patternFill patternType="solid">
        <fgColor indexed="53"/>
      </patternFill>
    </fill>
    <fill>
      <patternFill patternType="solid">
        <fgColor indexed="53"/>
        <bgColor indexed="64"/>
      </patternFill>
    </fill>
    <fill>
      <patternFill patternType="solid">
        <fgColor indexed="22"/>
      </patternFill>
    </fill>
    <fill>
      <patternFill patternType="solid">
        <fgColor indexed="22"/>
        <bgColor indexed="64"/>
      </patternFill>
    </fill>
    <fill>
      <patternFill patternType="solid">
        <fgColor indexed="9"/>
        <bgColor indexed="64"/>
      </patternFill>
    </fill>
    <fill>
      <patternFill patternType="solid">
        <fgColor indexed="26"/>
        <bgColor indexed="64"/>
      </patternFill>
    </fill>
    <fill>
      <patternFill patternType="solid">
        <fgColor indexed="13"/>
        <bgColor indexed="64"/>
      </patternFill>
    </fill>
    <fill>
      <patternFill patternType="solid">
        <fgColor indexed="43"/>
      </patternFill>
    </fill>
    <fill>
      <patternFill patternType="solid">
        <fgColor indexed="43"/>
        <bgColor indexed="64"/>
      </patternFill>
    </fill>
    <fill>
      <patternFill patternType="solid">
        <fgColor indexed="55"/>
      </patternFill>
    </fill>
    <fill>
      <patternFill patternType="solid">
        <fgColor indexed="55"/>
        <bgColor indexed="64"/>
      </patternFill>
    </fill>
    <fill>
      <patternFill patternType="solid">
        <fgColor theme="0"/>
        <bgColor indexed="64"/>
      </patternFill>
    </fill>
    <fill>
      <patternFill patternType="solid">
        <fgColor rgb="FFFF000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DDDDDD"/>
        <bgColor indexed="64"/>
      </patternFill>
    </fill>
    <fill>
      <patternFill patternType="solid">
        <fgColor rgb="FFF2F2F2"/>
      </patternFill>
    </fill>
    <fill>
      <patternFill patternType="solid">
        <fgColor rgb="FFFFCC99"/>
      </patternFill>
    </fill>
    <fill>
      <patternFill patternType="solid">
        <fgColor rgb="FFA5A5A5"/>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s>
  <borders count="709">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8"/>
      </top>
      <bottom style="thin">
        <color indexed="8"/>
      </bottom>
      <diagonal/>
    </border>
    <border>
      <left/>
      <right/>
      <top/>
      <bottom style="thin">
        <color indexed="8"/>
      </bottom>
      <diagonal/>
    </border>
    <border>
      <left/>
      <right/>
      <top style="medium">
        <color indexed="64"/>
      </top>
      <bottom/>
      <diagonal/>
    </border>
    <border>
      <left style="medium">
        <color indexed="64"/>
      </left>
      <right/>
      <top/>
      <bottom/>
      <diagonal/>
    </border>
    <border>
      <left style="medium">
        <color indexed="8"/>
      </left>
      <right/>
      <top/>
      <bottom/>
      <diagonal/>
    </border>
    <border>
      <left/>
      <right/>
      <top/>
      <bottom style="medium">
        <color indexed="8"/>
      </bottom>
      <diagonal/>
    </border>
    <border>
      <left/>
      <right style="medium">
        <color indexed="8"/>
      </right>
      <top/>
      <bottom/>
      <diagonal/>
    </border>
    <border>
      <left style="medium">
        <color indexed="8"/>
      </left>
      <right/>
      <top/>
      <bottom style="thin">
        <color indexed="8"/>
      </bottom>
      <diagonal/>
    </border>
    <border>
      <left style="medium">
        <color indexed="8"/>
      </left>
      <right/>
      <top style="thin">
        <color indexed="8"/>
      </top>
      <bottom style="thin">
        <color indexed="8"/>
      </bottom>
      <diagonal/>
    </border>
    <border>
      <left/>
      <right/>
      <top style="medium">
        <color indexed="8"/>
      </top>
      <bottom/>
      <diagonal/>
    </border>
    <border>
      <left/>
      <right style="medium">
        <color indexed="8"/>
      </right>
      <top style="thin">
        <color indexed="8"/>
      </top>
      <bottom style="thin">
        <color indexed="8"/>
      </bottom>
      <diagonal/>
    </border>
    <border>
      <left style="medium">
        <color indexed="8"/>
      </left>
      <right/>
      <top style="medium">
        <color indexed="8"/>
      </top>
      <bottom/>
      <diagonal/>
    </border>
    <border>
      <left style="thin">
        <color indexed="8"/>
      </left>
      <right style="medium">
        <color indexed="8"/>
      </right>
      <top/>
      <bottom style="medium">
        <color indexed="8"/>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style="medium">
        <color indexed="8"/>
      </left>
      <right/>
      <top style="thin">
        <color indexed="8"/>
      </top>
      <bottom/>
      <diagonal/>
    </border>
    <border>
      <left/>
      <right/>
      <top style="thin">
        <color indexed="8"/>
      </top>
      <bottom/>
      <diagonal/>
    </border>
    <border>
      <left/>
      <right style="thin">
        <color indexed="8"/>
      </right>
      <top style="thin">
        <color indexed="8"/>
      </top>
      <bottom style="thin">
        <color indexed="8"/>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8"/>
      </left>
      <right style="thin">
        <color indexed="8"/>
      </right>
      <top/>
      <bottom/>
      <diagonal/>
    </border>
    <border>
      <left/>
      <right style="thin">
        <color indexed="8"/>
      </right>
      <top/>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right style="thin">
        <color indexed="8"/>
      </right>
      <top/>
      <bottom style="medium">
        <color indexed="8"/>
      </bottom>
      <diagonal/>
    </border>
    <border>
      <left/>
      <right style="medium">
        <color indexed="8"/>
      </right>
      <top/>
      <bottom style="medium">
        <color indexed="8"/>
      </bottom>
      <diagonal/>
    </border>
    <border>
      <left style="medium">
        <color indexed="8"/>
      </left>
      <right/>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style="thin">
        <color indexed="8"/>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bottom/>
      <diagonal/>
    </border>
    <border>
      <left style="thin">
        <color indexed="8"/>
      </left>
      <right/>
      <top/>
      <bottom style="medium">
        <color indexed="8"/>
      </bottom>
      <diagonal/>
    </border>
    <border>
      <left style="medium">
        <color indexed="8"/>
      </left>
      <right style="thin">
        <color indexed="8"/>
      </right>
      <top/>
      <bottom style="medium">
        <color indexed="8"/>
      </bottom>
      <diagonal/>
    </border>
    <border>
      <left style="thin">
        <color indexed="8"/>
      </left>
      <right style="medium">
        <color indexed="8"/>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right style="thin">
        <color indexed="8"/>
      </right>
      <top style="medium">
        <color indexed="8"/>
      </top>
      <bottom/>
      <diagonal/>
    </border>
    <border>
      <left style="thin">
        <color indexed="8"/>
      </left>
      <right style="thin">
        <color indexed="8"/>
      </right>
      <top/>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8"/>
      </right>
      <top style="medium">
        <color indexed="8"/>
      </top>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8"/>
      </right>
      <top style="thin">
        <color indexed="8"/>
      </top>
      <bottom style="medium">
        <color indexed="8"/>
      </bottom>
      <diagonal/>
    </border>
    <border>
      <left style="thin">
        <color indexed="8"/>
      </left>
      <right/>
      <top style="thin">
        <color indexed="8"/>
      </top>
      <bottom style="medium">
        <color indexed="8"/>
      </bottom>
      <diagonal/>
    </border>
    <border>
      <left style="medium">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8"/>
      </right>
      <top style="thin">
        <color indexed="8"/>
      </top>
      <bottom style="medium">
        <color indexed="8"/>
      </bottom>
      <diagonal/>
    </border>
    <border>
      <left/>
      <right style="medium">
        <color indexed="64"/>
      </right>
      <top/>
      <bottom style="thin">
        <color indexed="64"/>
      </bottom>
      <diagonal/>
    </border>
    <border>
      <left style="medium">
        <color indexed="8"/>
      </left>
      <right style="thin">
        <color indexed="8"/>
      </right>
      <top style="medium">
        <color indexed="8"/>
      </top>
      <bottom/>
      <diagonal/>
    </border>
    <border>
      <left/>
      <right/>
      <top style="medium">
        <color indexed="64"/>
      </top>
      <bottom style="medium">
        <color indexed="64"/>
      </bottom>
      <diagonal/>
    </border>
    <border>
      <left/>
      <right style="medium">
        <color indexed="8"/>
      </right>
      <top/>
      <bottom style="thin">
        <color indexed="8"/>
      </bottom>
      <diagonal/>
    </border>
    <border>
      <left/>
      <right style="medium">
        <color indexed="8"/>
      </right>
      <top style="medium">
        <color indexed="64"/>
      </top>
      <bottom/>
      <diagonal/>
    </border>
    <border>
      <left/>
      <right style="medium">
        <color indexed="8"/>
      </right>
      <top style="thin">
        <color indexed="64"/>
      </top>
      <bottom/>
      <diagonal/>
    </border>
    <border>
      <left/>
      <right style="medium">
        <color indexed="8"/>
      </right>
      <top style="thin">
        <color indexed="64"/>
      </top>
      <bottom style="thin">
        <color indexed="64"/>
      </bottom>
      <diagonal/>
    </border>
    <border>
      <left/>
      <right style="medium">
        <color indexed="8"/>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8"/>
      </right>
      <top style="thin">
        <color indexed="8"/>
      </top>
      <bottom/>
      <diagonal/>
    </border>
    <border>
      <left style="medium">
        <color indexed="8"/>
      </left>
      <right/>
      <top style="medium">
        <color indexed="8"/>
      </top>
      <bottom style="medium">
        <color indexed="8"/>
      </bottom>
      <diagonal/>
    </border>
    <border>
      <left style="thin">
        <color indexed="8"/>
      </left>
      <right style="medium">
        <color indexed="8"/>
      </right>
      <top style="medium">
        <color indexed="8"/>
      </top>
      <bottom/>
      <diagonal/>
    </border>
    <border>
      <left style="thin">
        <color indexed="8"/>
      </left>
      <right style="thin">
        <color indexed="8"/>
      </right>
      <top style="medium">
        <color indexed="8"/>
      </top>
      <bottom/>
      <diagonal/>
    </border>
    <border>
      <left/>
      <right style="medium">
        <color indexed="64"/>
      </right>
      <top style="medium">
        <color indexed="64"/>
      </top>
      <bottom/>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medium">
        <color indexed="8"/>
      </top>
      <bottom style="thin">
        <color indexed="8"/>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8"/>
      </left>
      <right style="medium">
        <color indexed="8"/>
      </right>
      <top style="thin">
        <color indexed="8"/>
      </top>
      <bottom style="thin">
        <color indexed="8"/>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8"/>
      </top>
      <bottom style="thin">
        <color indexed="8"/>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8"/>
      </left>
      <right style="medium">
        <color indexed="8"/>
      </right>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64"/>
      </right>
      <top style="thin">
        <color indexed="64"/>
      </top>
      <bottom style="medium">
        <color indexed="64"/>
      </bottom>
      <diagonal/>
    </border>
    <border>
      <left style="medium">
        <color indexed="8"/>
      </left>
      <right/>
      <top style="medium">
        <color indexed="8"/>
      </top>
      <bottom style="thin">
        <color indexed="8"/>
      </bottom>
      <diagonal/>
    </border>
    <border>
      <left style="medium">
        <color indexed="64"/>
      </left>
      <right style="medium">
        <color indexed="64"/>
      </right>
      <top style="medium">
        <color indexed="64"/>
      </top>
      <bottom style="medium">
        <color indexed="64"/>
      </bottom>
      <diagonal/>
    </border>
    <border>
      <left style="thin">
        <color indexed="8"/>
      </left>
      <right style="thin">
        <color indexed="8"/>
      </right>
      <top style="medium">
        <color indexed="8"/>
      </top>
      <bottom style="thin">
        <color indexed="8"/>
      </bottom>
      <diagonal/>
    </border>
    <border>
      <left style="thin">
        <color indexed="64"/>
      </left>
      <right style="medium">
        <color indexed="64"/>
      </right>
      <top style="thin">
        <color indexed="64"/>
      </top>
      <bottom/>
      <diagonal/>
    </border>
    <border>
      <left/>
      <right style="medium">
        <color indexed="64"/>
      </right>
      <top style="medium">
        <color indexed="64"/>
      </top>
      <bottom style="medium">
        <color indexed="64"/>
      </bottom>
      <diagonal/>
    </border>
    <border>
      <left style="thin">
        <color indexed="8"/>
      </left>
      <right style="thin">
        <color indexed="8"/>
      </right>
      <top/>
      <bottom style="medium">
        <color indexed="8"/>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8"/>
      </right>
      <top style="thin">
        <color indexed="8"/>
      </top>
      <bottom/>
      <diagonal/>
    </border>
    <border>
      <left style="thin">
        <color indexed="8"/>
      </left>
      <right style="medium">
        <color indexed="8"/>
      </right>
      <top style="thin">
        <color indexed="8"/>
      </top>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thin">
        <color indexed="8"/>
      </right>
      <top style="medium">
        <color indexed="64"/>
      </top>
      <bottom/>
      <diagonal/>
    </border>
    <border>
      <left style="thin">
        <color indexed="64"/>
      </left>
      <right style="thin">
        <color indexed="8"/>
      </right>
      <top/>
      <bottom/>
      <diagonal/>
    </border>
    <border>
      <left style="thin">
        <color indexed="8"/>
      </left>
      <right style="medium">
        <color indexed="64"/>
      </right>
      <top/>
      <bottom/>
      <diagonal/>
    </border>
    <border>
      <left/>
      <right style="thin">
        <color indexed="8"/>
      </right>
      <top style="thin">
        <color indexed="64"/>
      </top>
      <bottom/>
      <diagonal/>
    </border>
    <border>
      <left style="medium">
        <color indexed="64"/>
      </left>
      <right/>
      <top style="thin">
        <color indexed="64"/>
      </top>
      <bottom style="thin">
        <color indexed="64"/>
      </bottom>
      <diagonal/>
    </border>
    <border>
      <left style="medium">
        <color indexed="64"/>
      </left>
      <right style="thin">
        <color indexed="8"/>
      </right>
      <top/>
      <bottom/>
      <diagonal/>
    </border>
    <border>
      <left style="thin">
        <color indexed="8"/>
      </left>
      <right style="thin">
        <color indexed="64"/>
      </right>
      <top/>
      <bottom/>
      <diagonal/>
    </border>
    <border>
      <left style="thin">
        <color indexed="8"/>
      </left>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medium">
        <color indexed="8"/>
      </right>
      <top/>
      <bottom style="thin">
        <color indexed="64"/>
      </bottom>
      <diagonal/>
    </border>
    <border>
      <left style="thin">
        <color indexed="8"/>
      </left>
      <right/>
      <top style="thin">
        <color indexed="8"/>
      </top>
      <bottom/>
      <diagonal/>
    </border>
    <border>
      <left style="thin">
        <color indexed="8"/>
      </left>
      <right style="thin">
        <color indexed="8"/>
      </right>
      <top style="medium">
        <color indexed="64"/>
      </top>
      <bottom/>
      <diagonal/>
    </border>
    <border>
      <left style="thin">
        <color indexed="64"/>
      </left>
      <right/>
      <top/>
      <bottom style="thin">
        <color indexed="64"/>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style="thin">
        <color indexed="8"/>
      </right>
      <top/>
      <bottom style="medium">
        <color indexed="64"/>
      </bottom>
      <diagonal/>
    </border>
    <border>
      <left style="thin">
        <color indexed="8"/>
      </left>
      <right/>
      <top style="thin">
        <color indexed="8"/>
      </top>
      <bottom style="thin">
        <color indexed="8"/>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8"/>
      </left>
      <right/>
      <top/>
      <bottom style="thin">
        <color indexed="64"/>
      </bottom>
      <diagonal/>
    </border>
    <border>
      <left style="medium">
        <color indexed="8"/>
      </left>
      <right style="thin">
        <color indexed="8"/>
      </right>
      <top/>
      <bottom style="thin">
        <color indexed="64"/>
      </bottom>
      <diagonal/>
    </border>
    <border>
      <left style="thin">
        <color indexed="8"/>
      </left>
      <right style="thin">
        <color indexed="8"/>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8"/>
      </right>
      <top/>
      <bottom style="thin">
        <color indexed="8"/>
      </bottom>
      <diagonal/>
    </border>
    <border>
      <left style="thin">
        <color indexed="8"/>
      </left>
      <right/>
      <top style="medium">
        <color indexed="8"/>
      </top>
      <bottom/>
      <diagonal/>
    </border>
    <border>
      <left style="thin">
        <color indexed="8"/>
      </left>
      <right/>
      <top/>
      <bottom style="thin">
        <color indexed="8"/>
      </bottom>
      <diagonal/>
    </border>
    <border>
      <left style="thin">
        <color indexed="64"/>
      </left>
      <right style="medium">
        <color indexed="64"/>
      </right>
      <top style="thin">
        <color indexed="64"/>
      </top>
      <bottom style="medium">
        <color indexed="64"/>
      </bottom>
      <diagonal/>
    </border>
    <border>
      <left style="thin">
        <color indexed="8"/>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8"/>
      </bottom>
      <diagonal/>
    </border>
    <border>
      <left style="medium">
        <color indexed="64"/>
      </left>
      <right/>
      <top style="thin">
        <color indexed="64"/>
      </top>
      <bottom style="thin">
        <color indexed="8"/>
      </bottom>
      <diagonal/>
    </border>
    <border>
      <left style="medium">
        <color indexed="64"/>
      </left>
      <right style="thin">
        <color indexed="64"/>
      </right>
      <top style="medium">
        <color indexed="64"/>
      </top>
      <bottom style="medium">
        <color indexed="64"/>
      </bottom>
      <diagonal/>
    </border>
    <border>
      <left style="medium">
        <color indexed="8"/>
      </left>
      <right/>
      <top style="medium">
        <color indexed="64"/>
      </top>
      <bottom/>
      <diagonal/>
    </border>
    <border>
      <left style="medium">
        <color indexed="8"/>
      </left>
      <right/>
      <top style="thin">
        <color indexed="64"/>
      </top>
      <bottom style="thin">
        <color indexed="64"/>
      </bottom>
      <diagonal/>
    </border>
    <border>
      <left style="medium">
        <color indexed="8"/>
      </left>
      <right/>
      <top/>
      <bottom style="medium">
        <color indexed="64"/>
      </bottom>
      <diagonal/>
    </border>
    <border>
      <left/>
      <right style="medium">
        <color indexed="64"/>
      </right>
      <top style="thin">
        <color indexed="64"/>
      </top>
      <bottom style="thin">
        <color indexed="8"/>
      </bottom>
      <diagonal/>
    </border>
    <border>
      <left style="thin">
        <color indexed="64"/>
      </left>
      <right style="thin">
        <color indexed="8"/>
      </right>
      <top style="thin">
        <color indexed="8"/>
      </top>
      <bottom style="thin">
        <color indexed="8"/>
      </bottom>
      <diagonal/>
    </border>
    <border>
      <left style="medium">
        <color indexed="64"/>
      </left>
      <right/>
      <top/>
      <bottom style="thin">
        <color indexed="8"/>
      </bottom>
      <diagonal/>
    </border>
    <border>
      <left style="thin">
        <color indexed="64"/>
      </left>
      <right style="thin">
        <color indexed="64"/>
      </right>
      <top/>
      <bottom style="thin">
        <color indexed="8"/>
      </bottom>
      <diagonal/>
    </border>
    <border>
      <left/>
      <right style="medium">
        <color indexed="64"/>
      </right>
      <top/>
      <bottom style="thin">
        <color indexed="8"/>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theme="1"/>
      </left>
      <right/>
      <top style="medium">
        <color theme="1"/>
      </top>
      <bottom style="thin">
        <color theme="1"/>
      </bottom>
      <diagonal/>
    </border>
    <border>
      <left/>
      <right/>
      <top style="medium">
        <color theme="1"/>
      </top>
      <bottom style="thin">
        <color theme="1"/>
      </bottom>
      <diagonal/>
    </border>
    <border>
      <left/>
      <right style="medium">
        <color theme="1"/>
      </right>
      <top style="medium">
        <color theme="1"/>
      </top>
      <bottom style="thin">
        <color theme="1"/>
      </bottom>
      <diagonal/>
    </border>
    <border>
      <left style="medium">
        <color theme="1"/>
      </left>
      <right style="medium">
        <color theme="1"/>
      </right>
      <top style="medium">
        <color theme="1"/>
      </top>
      <bottom style="thin">
        <color theme="1"/>
      </bottom>
      <diagonal/>
    </border>
    <border>
      <left style="medium">
        <color indexed="8"/>
      </left>
      <right/>
      <top style="medium">
        <color theme="1"/>
      </top>
      <bottom style="thin">
        <color theme="1"/>
      </bottom>
      <diagonal/>
    </border>
    <border>
      <left style="medium">
        <color indexed="64"/>
      </left>
      <right style="medium">
        <color indexed="64"/>
      </right>
      <top style="medium">
        <color indexed="64"/>
      </top>
      <bottom style="thin">
        <color indexed="64"/>
      </bottom>
      <diagonal/>
    </border>
    <border>
      <left style="thin">
        <color indexed="8"/>
      </left>
      <right/>
      <top style="medium">
        <color indexed="8"/>
      </top>
      <bottom style="thin">
        <color indexed="8"/>
      </bottom>
      <diagonal/>
    </border>
    <border>
      <left style="medium">
        <color indexed="64"/>
      </left>
      <right style="thin">
        <color indexed="64"/>
      </right>
      <top style="medium">
        <color indexed="64"/>
      </top>
      <bottom style="thin">
        <color indexed="64"/>
      </bottom>
      <diagonal/>
    </border>
    <border>
      <left style="thin">
        <color indexed="8"/>
      </left>
      <right style="thin">
        <color indexed="8"/>
      </right>
      <top style="thin">
        <color indexed="64"/>
      </top>
      <bottom/>
      <diagonal/>
    </border>
    <border>
      <left style="medium">
        <color indexed="64"/>
      </left>
      <right style="thin">
        <color indexed="64"/>
      </right>
      <top/>
      <bottom style="thin">
        <color indexed="8"/>
      </bottom>
      <diagonal/>
    </border>
    <border>
      <left style="thin">
        <color theme="1"/>
      </left>
      <right style="medium">
        <color theme="1"/>
      </right>
      <top style="thin">
        <color theme="1"/>
      </top>
      <bottom style="medium">
        <color indexed="8"/>
      </bottom>
      <diagonal/>
    </border>
    <border>
      <left style="thin">
        <color theme="1"/>
      </left>
      <right style="medium">
        <color indexed="8"/>
      </right>
      <top style="thin">
        <color theme="1"/>
      </top>
      <bottom style="medium">
        <color indexed="8"/>
      </bottom>
      <diagonal/>
    </border>
    <border>
      <left style="thin">
        <color indexed="64"/>
      </left>
      <right style="medium">
        <color indexed="64"/>
      </right>
      <top/>
      <bottom style="thin">
        <color indexed="8"/>
      </bottom>
      <diagonal/>
    </border>
    <border>
      <left style="thin">
        <color theme="1"/>
      </left>
      <right style="medium">
        <color theme="1"/>
      </right>
      <top style="thin">
        <color indexed="8"/>
      </top>
      <bottom style="medium">
        <color theme="1"/>
      </bottom>
      <diagonal/>
    </border>
    <border>
      <left style="thin">
        <color theme="1"/>
      </left>
      <right style="medium">
        <color theme="1"/>
      </right>
      <top style="medium">
        <color theme="1"/>
      </top>
      <bottom/>
      <diagonal/>
    </border>
    <border>
      <left style="thin">
        <color theme="1"/>
      </left>
      <right style="medium">
        <color theme="1"/>
      </right>
      <top/>
      <bottom/>
      <diagonal/>
    </border>
    <border>
      <left style="thin">
        <color theme="1"/>
      </left>
      <right style="medium">
        <color theme="1"/>
      </right>
      <top/>
      <bottom style="medium">
        <color theme="1"/>
      </bottom>
      <diagonal/>
    </border>
    <border>
      <left style="medium">
        <color indexed="64"/>
      </left>
      <right/>
      <top/>
      <bottom style="thin">
        <color theme="1"/>
      </bottom>
      <diagonal/>
    </border>
    <border>
      <left/>
      <right/>
      <top/>
      <bottom style="thin">
        <color theme="1"/>
      </bottom>
      <diagonal/>
    </border>
    <border>
      <left style="medium">
        <color indexed="64"/>
      </left>
      <right style="thin">
        <color indexed="64"/>
      </right>
      <top/>
      <bottom style="thin">
        <color theme="1"/>
      </bottom>
      <diagonal/>
    </border>
    <border>
      <left style="thin">
        <color indexed="64"/>
      </left>
      <right style="thin">
        <color indexed="64"/>
      </right>
      <top/>
      <bottom style="thin">
        <color theme="1"/>
      </bottom>
      <diagonal/>
    </border>
    <border>
      <left/>
      <right style="medium">
        <color indexed="64"/>
      </right>
      <top/>
      <bottom style="thin">
        <color theme="1"/>
      </bottom>
      <diagonal/>
    </border>
    <border>
      <left style="thin">
        <color indexed="64"/>
      </left>
      <right/>
      <top/>
      <bottom style="thin">
        <color indexed="8"/>
      </bottom>
      <diagonal/>
    </border>
    <border>
      <left/>
      <right/>
      <top/>
      <bottom style="medium">
        <color theme="1"/>
      </bottom>
      <diagonal/>
    </border>
    <border>
      <left style="thin">
        <color indexed="64"/>
      </left>
      <right style="thin">
        <color indexed="64"/>
      </right>
      <top style="thin">
        <color indexed="8"/>
      </top>
      <bottom/>
      <diagonal/>
    </border>
    <border>
      <left/>
      <right style="medium">
        <color theme="1"/>
      </right>
      <top style="medium">
        <color indexed="8"/>
      </top>
      <bottom style="thin">
        <color indexed="8"/>
      </bottom>
      <diagonal/>
    </border>
    <border>
      <left style="thin">
        <color theme="1"/>
      </left>
      <right style="thin">
        <color theme="1"/>
      </right>
      <top style="thin">
        <color indexed="8"/>
      </top>
      <bottom style="medium">
        <color theme="1"/>
      </bottom>
      <diagonal/>
    </border>
    <border>
      <left/>
      <right/>
      <top style="thin">
        <color theme="1"/>
      </top>
      <bottom style="thin">
        <color theme="1"/>
      </bottom>
      <diagonal/>
    </border>
    <border>
      <left style="thin">
        <color indexed="8"/>
      </left>
      <right style="thin">
        <color theme="1"/>
      </right>
      <top style="thin">
        <color theme="1"/>
      </top>
      <bottom style="medium">
        <color indexed="8"/>
      </bottom>
      <diagonal/>
    </border>
    <border>
      <left/>
      <right/>
      <top style="thin">
        <color theme="1"/>
      </top>
      <bottom style="medium">
        <color indexed="8"/>
      </bottom>
      <diagonal/>
    </border>
    <border>
      <left style="medium">
        <color theme="1"/>
      </left>
      <right style="thin">
        <color theme="1"/>
      </right>
      <top style="thin">
        <color theme="1"/>
      </top>
      <bottom style="medium">
        <color indexed="8"/>
      </bottom>
      <diagonal/>
    </border>
    <border>
      <left style="thin">
        <color theme="1"/>
      </left>
      <right style="thin">
        <color theme="1"/>
      </right>
      <top style="thin">
        <color theme="1"/>
      </top>
      <bottom style="thin">
        <color theme="1"/>
      </bottom>
      <diagonal/>
    </border>
    <border>
      <left style="medium">
        <color theme="1"/>
      </left>
      <right/>
      <top style="medium">
        <color theme="1"/>
      </top>
      <bottom/>
      <diagonal/>
    </border>
    <border>
      <left/>
      <right/>
      <top style="medium">
        <color theme="1"/>
      </top>
      <bottom/>
      <diagonal/>
    </border>
    <border>
      <left style="medium">
        <color theme="1"/>
      </left>
      <right/>
      <top/>
      <bottom/>
      <diagonal/>
    </border>
    <border>
      <left style="thin">
        <color indexed="8"/>
      </left>
      <right style="medium">
        <color theme="1"/>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thin">
        <color indexed="8"/>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style="thin">
        <color indexed="8"/>
      </top>
      <bottom/>
      <diagonal/>
    </border>
    <border>
      <left style="thin">
        <color theme="1"/>
      </left>
      <right style="thin">
        <color theme="1"/>
      </right>
      <top/>
      <bottom style="thin">
        <color indexed="8"/>
      </bottom>
      <diagonal/>
    </border>
    <border>
      <left style="thin">
        <color theme="1"/>
      </left>
      <right style="thin">
        <color theme="1"/>
      </right>
      <top/>
      <bottom style="medium">
        <color theme="1"/>
      </bottom>
      <diagonal/>
    </border>
    <border>
      <left style="medium">
        <color theme="1"/>
      </left>
      <right/>
      <top style="thin">
        <color theme="1"/>
      </top>
      <bottom style="thin">
        <color theme="1"/>
      </bottom>
      <diagonal/>
    </border>
    <border>
      <left/>
      <right style="thin">
        <color theme="1"/>
      </right>
      <top/>
      <bottom/>
      <diagonal/>
    </border>
    <border>
      <left style="thin">
        <color theme="1"/>
      </left>
      <right/>
      <top/>
      <bottom/>
      <diagonal/>
    </border>
    <border>
      <left style="medium">
        <color theme="1"/>
      </left>
      <right/>
      <top/>
      <bottom style="thin">
        <color theme="1"/>
      </bottom>
      <diagonal/>
    </border>
    <border>
      <left style="thin">
        <color indexed="8"/>
      </left>
      <right style="thin">
        <color theme="1"/>
      </right>
      <top style="thin">
        <color indexed="8"/>
      </top>
      <bottom/>
      <diagonal/>
    </border>
    <border>
      <left style="thin">
        <color indexed="8"/>
      </left>
      <right style="thin">
        <color theme="1"/>
      </right>
      <top/>
      <bottom/>
      <diagonal/>
    </border>
    <border>
      <left style="medium">
        <color theme="1"/>
      </left>
      <right style="thin">
        <color indexed="8"/>
      </right>
      <top/>
      <bottom/>
      <diagonal/>
    </border>
    <border>
      <left/>
      <right style="medium">
        <color theme="1"/>
      </right>
      <top style="medium">
        <color theme="1"/>
      </top>
      <bottom/>
      <diagonal/>
    </border>
    <border>
      <left style="thin">
        <color theme="1"/>
      </left>
      <right style="medium">
        <color theme="1"/>
      </right>
      <top style="thin">
        <color theme="1"/>
      </top>
      <bottom/>
      <diagonal/>
    </border>
    <border>
      <left style="thin">
        <color theme="1"/>
      </left>
      <right style="medium">
        <color theme="1"/>
      </right>
      <top style="thin">
        <color theme="1"/>
      </top>
      <bottom style="thin">
        <color theme="1"/>
      </bottom>
      <diagonal/>
    </border>
    <border>
      <left style="thin">
        <color indexed="64"/>
      </left>
      <right/>
      <top style="thin">
        <color indexed="8"/>
      </top>
      <bottom/>
      <diagonal/>
    </border>
    <border>
      <left style="thin">
        <color theme="1"/>
      </left>
      <right style="medium">
        <color indexed="8"/>
      </right>
      <top/>
      <bottom/>
      <diagonal/>
    </border>
    <border>
      <left style="medium">
        <color theme="1"/>
      </left>
      <right/>
      <top style="medium">
        <color theme="1"/>
      </top>
      <bottom style="thin">
        <color indexed="8"/>
      </bottom>
      <diagonal/>
    </border>
    <border>
      <left/>
      <right/>
      <top style="medium">
        <color theme="1"/>
      </top>
      <bottom style="thin">
        <color indexed="8"/>
      </bottom>
      <diagonal/>
    </border>
    <border>
      <left/>
      <right style="medium">
        <color theme="1"/>
      </right>
      <top style="medium">
        <color theme="1"/>
      </top>
      <bottom style="thin">
        <color indexed="8"/>
      </bottom>
      <diagonal/>
    </border>
    <border>
      <left style="medium">
        <color theme="1"/>
      </left>
      <right/>
      <top style="thin">
        <color indexed="8"/>
      </top>
      <bottom style="medium">
        <color theme="1"/>
      </bottom>
      <diagonal/>
    </border>
    <border>
      <left style="thin">
        <color indexed="8"/>
      </left>
      <right style="thin">
        <color indexed="8"/>
      </right>
      <top style="thin">
        <color indexed="8"/>
      </top>
      <bottom style="medium">
        <color theme="1"/>
      </bottom>
      <diagonal/>
    </border>
    <border>
      <left/>
      <right/>
      <top style="thin">
        <color indexed="8"/>
      </top>
      <bottom style="medium">
        <color theme="1"/>
      </bottom>
      <diagonal/>
    </border>
    <border>
      <left style="thin">
        <color indexed="8"/>
      </left>
      <right style="medium">
        <color theme="1"/>
      </right>
      <top style="thin">
        <color indexed="8"/>
      </top>
      <bottom style="medium">
        <color theme="1"/>
      </bottom>
      <diagonal/>
    </border>
    <border>
      <left style="medium">
        <color theme="1"/>
      </left>
      <right style="thin">
        <color indexed="8"/>
      </right>
      <top/>
      <bottom style="thin">
        <color indexed="8"/>
      </bottom>
      <diagonal/>
    </border>
    <border>
      <left/>
      <right style="medium">
        <color theme="1"/>
      </right>
      <top/>
      <bottom style="medium">
        <color theme="1"/>
      </bottom>
      <diagonal/>
    </border>
    <border>
      <left style="medium">
        <color indexed="8"/>
      </left>
      <right/>
      <top style="thin">
        <color indexed="8"/>
      </top>
      <bottom style="medium">
        <color theme="1"/>
      </bottom>
      <diagonal/>
    </border>
    <border>
      <left style="thin">
        <color indexed="8"/>
      </left>
      <right style="medium">
        <color indexed="8"/>
      </right>
      <top style="thin">
        <color indexed="8"/>
      </top>
      <bottom style="medium">
        <color theme="1"/>
      </bottom>
      <diagonal/>
    </border>
    <border>
      <left style="medium">
        <color indexed="64"/>
      </left>
      <right/>
      <top style="thin">
        <color indexed="8"/>
      </top>
      <bottom/>
      <diagonal/>
    </border>
    <border>
      <left style="medium">
        <color indexed="64"/>
      </left>
      <right style="thin">
        <color indexed="64"/>
      </right>
      <top style="thin">
        <color indexed="8"/>
      </top>
      <bottom/>
      <diagonal/>
    </border>
    <border>
      <left style="thin">
        <color indexed="64"/>
      </left>
      <right style="medium">
        <color indexed="8"/>
      </right>
      <top style="thin">
        <color indexed="8"/>
      </top>
      <bottom/>
      <diagonal/>
    </border>
    <border>
      <left style="medium">
        <color theme="1"/>
      </left>
      <right/>
      <top style="medium">
        <color indexed="8"/>
      </top>
      <bottom style="thin">
        <color indexed="8"/>
      </bottom>
      <diagonal/>
    </border>
    <border>
      <left style="thin">
        <color theme="1"/>
      </left>
      <right style="thin">
        <color theme="1"/>
      </right>
      <top/>
      <bottom style="thin">
        <color theme="1"/>
      </bottom>
      <diagonal/>
    </border>
    <border>
      <left style="thin">
        <color theme="1"/>
      </left>
      <right style="medium">
        <color theme="1"/>
      </right>
      <top/>
      <bottom style="thin">
        <color theme="1"/>
      </bottom>
      <diagonal/>
    </border>
    <border>
      <left/>
      <right style="thin">
        <color theme="1"/>
      </right>
      <top/>
      <bottom style="thin">
        <color theme="1"/>
      </bottom>
      <diagonal/>
    </border>
    <border>
      <left style="medium">
        <color theme="1"/>
      </left>
      <right style="thin">
        <color indexed="8"/>
      </right>
      <top style="thin">
        <color indexed="8"/>
      </top>
      <bottom/>
      <diagonal/>
    </border>
    <border>
      <left style="medium">
        <color theme="1"/>
      </left>
      <right style="thin">
        <color theme="1"/>
      </right>
      <top/>
      <bottom/>
      <diagonal/>
    </border>
    <border>
      <left style="medium">
        <color theme="1"/>
      </left>
      <right style="thin">
        <color theme="1"/>
      </right>
      <top/>
      <bottom style="thin">
        <color indexed="8"/>
      </bottom>
      <diagonal/>
    </border>
    <border>
      <left/>
      <right style="thin">
        <color theme="1"/>
      </right>
      <top/>
      <bottom style="medium">
        <color theme="1"/>
      </bottom>
      <diagonal/>
    </border>
    <border>
      <left style="thin">
        <color indexed="8"/>
      </left>
      <right style="thin">
        <color theme="1"/>
      </right>
      <top/>
      <bottom style="thin">
        <color theme="1"/>
      </bottom>
      <diagonal/>
    </border>
    <border>
      <left style="thin">
        <color indexed="8"/>
      </left>
      <right style="thin">
        <color indexed="8"/>
      </right>
      <top/>
      <bottom style="thin">
        <color theme="1"/>
      </bottom>
      <diagonal/>
    </border>
    <border>
      <left style="medium">
        <color theme="1"/>
      </left>
      <right/>
      <top style="thin">
        <color theme="1"/>
      </top>
      <bottom/>
      <diagonal/>
    </border>
    <border>
      <left/>
      <right/>
      <top style="thin">
        <color theme="1"/>
      </top>
      <bottom/>
      <diagonal/>
    </border>
    <border>
      <left/>
      <right style="medium">
        <color theme="1"/>
      </right>
      <top style="medium">
        <color theme="1"/>
      </top>
      <bottom style="medium">
        <color theme="1"/>
      </bottom>
      <diagonal/>
    </border>
    <border>
      <left/>
      <right style="medium">
        <color theme="1"/>
      </right>
      <top/>
      <bottom style="thin">
        <color theme="1"/>
      </bottom>
      <diagonal/>
    </border>
    <border>
      <left/>
      <right style="medium">
        <color theme="1"/>
      </right>
      <top style="thin">
        <color theme="1"/>
      </top>
      <bottom style="thin">
        <color theme="1"/>
      </bottom>
      <diagonal/>
    </border>
    <border>
      <left style="medium">
        <color theme="1"/>
      </left>
      <right/>
      <top style="medium">
        <color theme="1"/>
      </top>
      <bottom style="medium">
        <color theme="1"/>
      </bottom>
      <diagonal/>
    </border>
    <border>
      <left style="thin">
        <color theme="1"/>
      </left>
      <right style="medium">
        <color theme="1"/>
      </right>
      <top style="medium">
        <color theme="1"/>
      </top>
      <bottom style="thin">
        <color theme="1"/>
      </bottom>
      <diagonal/>
    </border>
    <border>
      <left/>
      <right style="medium">
        <color theme="1"/>
      </right>
      <top style="thin">
        <color theme="1"/>
      </top>
      <bottom/>
      <diagonal/>
    </border>
    <border>
      <left style="medium">
        <color theme="1"/>
      </left>
      <right style="medium">
        <color theme="1"/>
      </right>
      <top/>
      <bottom/>
      <diagonal/>
    </border>
    <border>
      <left style="medium">
        <color theme="1"/>
      </left>
      <right style="medium">
        <color theme="1"/>
      </right>
      <top style="thin">
        <color theme="1"/>
      </top>
      <bottom style="thin">
        <color theme="1"/>
      </bottom>
      <diagonal/>
    </border>
    <border>
      <left style="medium">
        <color theme="1"/>
      </left>
      <right style="medium">
        <color theme="1"/>
      </right>
      <top style="thin">
        <color theme="1"/>
      </top>
      <bottom style="medium">
        <color theme="1"/>
      </bottom>
      <diagonal/>
    </border>
    <border>
      <left style="medium">
        <color theme="1"/>
      </left>
      <right/>
      <top style="thin">
        <color theme="1"/>
      </top>
      <bottom style="medium">
        <color theme="1"/>
      </bottom>
      <diagonal/>
    </border>
    <border>
      <left style="thin">
        <color theme="1"/>
      </left>
      <right style="thin">
        <color theme="1"/>
      </right>
      <top style="thin">
        <color theme="1"/>
      </top>
      <bottom style="medium">
        <color theme="1"/>
      </bottom>
      <diagonal/>
    </border>
    <border>
      <left/>
      <right style="medium">
        <color theme="1"/>
      </right>
      <top style="thin">
        <color theme="1"/>
      </top>
      <bottom style="medium">
        <color theme="1"/>
      </bottom>
      <diagonal/>
    </border>
    <border>
      <left style="medium">
        <color indexed="8"/>
      </left>
      <right/>
      <top style="thin">
        <color indexed="64"/>
      </top>
      <bottom/>
      <diagonal/>
    </border>
    <border>
      <left style="medium">
        <color theme="1"/>
      </left>
      <right style="medium">
        <color theme="1"/>
      </right>
      <top/>
      <bottom style="medium">
        <color theme="1"/>
      </bottom>
      <diagonal/>
    </border>
    <border>
      <left style="medium">
        <color theme="1"/>
      </left>
      <right style="medium">
        <color theme="1"/>
      </right>
      <top style="thin">
        <color theme="1"/>
      </top>
      <bottom/>
      <diagonal/>
    </border>
    <border>
      <left style="medium">
        <color theme="1"/>
      </left>
      <right style="medium">
        <color theme="1"/>
      </right>
      <top/>
      <bottom style="thin">
        <color theme="1"/>
      </bottom>
      <diagonal/>
    </border>
    <border>
      <left style="thin">
        <color theme="1"/>
      </left>
      <right style="medium">
        <color theme="1"/>
      </right>
      <top style="thin">
        <color theme="1"/>
      </top>
      <bottom style="medium">
        <color theme="1"/>
      </bottom>
      <diagonal/>
    </border>
    <border>
      <left/>
      <right/>
      <top style="medium">
        <color theme="1"/>
      </top>
      <bottom style="medium">
        <color theme="1"/>
      </bottom>
      <diagonal/>
    </border>
    <border>
      <left style="medium">
        <color theme="1"/>
      </left>
      <right style="thin">
        <color theme="1"/>
      </right>
      <top style="medium">
        <color theme="1"/>
      </top>
      <bottom/>
      <diagonal/>
    </border>
    <border>
      <left style="medium">
        <color indexed="64"/>
      </left>
      <right/>
      <top style="medium">
        <color theme="1"/>
      </top>
      <bottom/>
      <diagonal/>
    </border>
    <border>
      <left style="thin">
        <color theme="1"/>
      </left>
      <right style="thin">
        <color theme="1"/>
      </right>
      <top style="medium">
        <color theme="1"/>
      </top>
      <bottom/>
      <diagonal/>
    </border>
    <border>
      <left style="medium">
        <color indexed="8"/>
      </left>
      <right style="thin">
        <color indexed="8"/>
      </right>
      <top/>
      <bottom style="medium">
        <color theme="1"/>
      </bottom>
      <diagonal/>
    </border>
    <border>
      <left/>
      <right style="medium">
        <color indexed="8"/>
      </right>
      <top/>
      <bottom style="medium">
        <color theme="1"/>
      </bottom>
      <diagonal/>
    </border>
    <border>
      <left style="thin">
        <color theme="1"/>
      </left>
      <right style="thin">
        <color theme="1"/>
      </right>
      <top style="medium">
        <color indexed="64"/>
      </top>
      <bottom/>
      <diagonal/>
    </border>
    <border>
      <left style="thin">
        <color theme="1"/>
      </left>
      <right style="thin">
        <color theme="1"/>
      </right>
      <top/>
      <bottom style="medium">
        <color indexed="64"/>
      </bottom>
      <diagonal/>
    </border>
    <border>
      <left style="thin">
        <color indexed="8"/>
      </left>
      <right style="medium">
        <color indexed="8"/>
      </right>
      <top/>
      <bottom style="medium">
        <color indexed="64"/>
      </bottom>
      <diagonal/>
    </border>
    <border>
      <left style="thin">
        <color theme="1"/>
      </left>
      <right style="medium">
        <color indexed="64"/>
      </right>
      <top/>
      <bottom/>
      <diagonal/>
    </border>
    <border>
      <left style="thin">
        <color indexed="8"/>
      </left>
      <right style="medium">
        <color theme="1"/>
      </right>
      <top/>
      <bottom style="medium">
        <color theme="1"/>
      </bottom>
      <diagonal/>
    </border>
    <border>
      <left style="thin">
        <color theme="1"/>
      </left>
      <right/>
      <top style="thin">
        <color theme="1"/>
      </top>
      <bottom style="medium">
        <color theme="1"/>
      </bottom>
      <diagonal/>
    </border>
    <border>
      <left/>
      <right style="medium">
        <color theme="1"/>
      </right>
      <top style="thin">
        <color indexed="8"/>
      </top>
      <bottom/>
      <diagonal/>
    </border>
    <border>
      <left style="thin">
        <color theme="1"/>
      </left>
      <right style="thin">
        <color theme="1"/>
      </right>
      <top style="medium">
        <color theme="1"/>
      </top>
      <bottom style="thin">
        <color theme="1"/>
      </bottom>
      <diagonal/>
    </border>
    <border>
      <left style="thin">
        <color indexed="8"/>
      </left>
      <right style="medium">
        <color theme="1"/>
      </right>
      <top style="thin">
        <color indexed="8"/>
      </top>
      <bottom style="medium">
        <color indexed="8"/>
      </bottom>
      <diagonal/>
    </border>
    <border>
      <left/>
      <right style="medium">
        <color indexed="8"/>
      </right>
      <top style="medium">
        <color theme="1"/>
      </top>
      <bottom/>
      <diagonal/>
    </border>
    <border>
      <left style="medium">
        <color indexed="8"/>
      </left>
      <right style="thin">
        <color indexed="8"/>
      </right>
      <top style="medium">
        <color theme="1"/>
      </top>
      <bottom/>
      <diagonal/>
    </border>
    <border>
      <left style="thin">
        <color indexed="8"/>
      </left>
      <right style="thin">
        <color indexed="8"/>
      </right>
      <top style="medium">
        <color theme="1"/>
      </top>
      <bottom/>
      <diagonal/>
    </border>
    <border>
      <left/>
      <right style="thin">
        <color indexed="8"/>
      </right>
      <top style="medium">
        <color theme="1"/>
      </top>
      <bottom/>
      <diagonal/>
    </border>
    <border>
      <left style="thin">
        <color indexed="8"/>
      </left>
      <right/>
      <top style="medium">
        <color theme="1"/>
      </top>
      <bottom/>
      <diagonal/>
    </border>
    <border>
      <left style="medium">
        <color theme="1"/>
      </left>
      <right/>
      <top style="thin">
        <color indexed="8"/>
      </top>
      <bottom style="thin">
        <color indexed="8"/>
      </bottom>
      <diagonal/>
    </border>
    <border>
      <left/>
      <right style="medium">
        <color theme="1"/>
      </right>
      <top style="thin">
        <color indexed="8"/>
      </top>
      <bottom style="thin">
        <color indexed="8"/>
      </bottom>
      <diagonal/>
    </border>
    <border>
      <left/>
      <right style="medium">
        <color indexed="8"/>
      </right>
      <top style="thin">
        <color indexed="8"/>
      </top>
      <bottom style="medium">
        <color theme="1"/>
      </bottom>
      <diagonal/>
    </border>
    <border>
      <left style="medium">
        <color indexed="8"/>
      </left>
      <right style="thin">
        <color indexed="8"/>
      </right>
      <top style="thin">
        <color indexed="8"/>
      </top>
      <bottom style="medium">
        <color theme="1"/>
      </bottom>
      <diagonal/>
    </border>
    <border>
      <left style="thin">
        <color indexed="8"/>
      </left>
      <right/>
      <top style="thin">
        <color indexed="8"/>
      </top>
      <bottom style="medium">
        <color theme="1"/>
      </bottom>
      <diagonal/>
    </border>
    <border>
      <left style="medium">
        <color theme="1"/>
      </left>
      <right style="medium">
        <color theme="1"/>
      </right>
      <top style="medium">
        <color theme="1"/>
      </top>
      <bottom/>
      <diagonal/>
    </border>
    <border>
      <left style="medium">
        <color theme="1"/>
      </left>
      <right style="medium">
        <color theme="1"/>
      </right>
      <top style="medium">
        <color theme="1"/>
      </top>
      <bottom style="medium">
        <color theme="1"/>
      </bottom>
      <diagonal/>
    </border>
    <border>
      <left/>
      <right style="medium">
        <color theme="1"/>
      </right>
      <top/>
      <bottom style="medium">
        <color indexed="64"/>
      </bottom>
      <diagonal/>
    </border>
    <border>
      <left/>
      <right style="medium">
        <color theme="1"/>
      </right>
      <top/>
      <bottom style="medium">
        <color indexed="8"/>
      </bottom>
      <diagonal/>
    </border>
    <border>
      <left style="thin">
        <color theme="1"/>
      </left>
      <right style="medium">
        <color indexed="64"/>
      </right>
      <top/>
      <bottom style="medium">
        <color indexed="64"/>
      </bottom>
      <diagonal/>
    </border>
    <border>
      <left style="medium">
        <color indexed="64"/>
      </left>
      <right/>
      <top style="thin">
        <color indexed="8"/>
      </top>
      <bottom style="thin">
        <color indexed="8"/>
      </bottom>
      <diagonal/>
    </border>
    <border>
      <left/>
      <right style="medium">
        <color indexed="8"/>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ck">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theme="1"/>
      </left>
      <right style="thin">
        <color theme="1"/>
      </right>
      <top style="medium">
        <color theme="1"/>
      </top>
      <bottom style="medium">
        <color theme="1"/>
      </bottom>
      <diagonal/>
    </border>
    <border>
      <left style="medium">
        <color theme="1"/>
      </left>
      <right style="thin">
        <color theme="1"/>
      </right>
      <top/>
      <bottom style="medium">
        <color indexed="8"/>
      </bottom>
      <diagonal/>
    </border>
    <border>
      <left style="thin">
        <color indexed="64"/>
      </left>
      <right/>
      <top style="thin">
        <color indexed="8"/>
      </top>
      <bottom style="thin">
        <color indexed="8"/>
      </bottom>
      <diagonal/>
    </border>
    <border>
      <left style="medium">
        <color indexed="8"/>
      </left>
      <right/>
      <top style="thin">
        <color indexed="64"/>
      </top>
      <bottom style="medium">
        <color indexed="64"/>
      </bottom>
      <diagonal/>
    </border>
    <border>
      <left style="thin">
        <color theme="1"/>
      </left>
      <right style="thin">
        <color indexed="8"/>
      </right>
      <top style="medium">
        <color theme="1"/>
      </top>
      <bottom/>
      <diagonal/>
    </border>
    <border>
      <left style="thin">
        <color theme="1"/>
      </left>
      <right/>
      <top style="medium">
        <color theme="1"/>
      </top>
      <bottom style="medium">
        <color theme="1"/>
      </bottom>
      <diagonal/>
    </border>
    <border>
      <left/>
      <right style="thin">
        <color theme="1"/>
      </right>
      <top style="medium">
        <color theme="1"/>
      </top>
      <bottom style="medium">
        <color theme="1"/>
      </bottom>
      <diagonal/>
    </border>
    <border>
      <left/>
      <right/>
      <top style="medium">
        <color indexed="9"/>
      </top>
      <bottom/>
      <diagonal/>
    </border>
    <border>
      <left style="thin">
        <color theme="1"/>
      </left>
      <right style="thin">
        <color theme="1"/>
      </right>
      <top style="thin">
        <color indexed="8"/>
      </top>
      <bottom style="medium">
        <color indexed="8"/>
      </bottom>
      <diagonal/>
    </border>
    <border>
      <left style="thin">
        <color theme="1"/>
      </left>
      <right style="medium">
        <color indexed="8"/>
      </right>
      <top style="thin">
        <color indexed="8"/>
      </top>
      <bottom style="medium">
        <color indexed="8"/>
      </bottom>
      <diagonal/>
    </border>
    <border>
      <left style="medium">
        <color indexed="64"/>
      </left>
      <right style="medium">
        <color indexed="8"/>
      </right>
      <top style="medium">
        <color indexed="64"/>
      </top>
      <bottom style="medium">
        <color indexed="64"/>
      </bottom>
      <diagonal/>
    </border>
    <border>
      <left style="thin">
        <color indexed="8"/>
      </left>
      <right style="thin">
        <color theme="1"/>
      </right>
      <top style="medium">
        <color theme="1"/>
      </top>
      <bottom/>
      <diagonal/>
    </border>
    <border>
      <left style="thin">
        <color theme="1"/>
      </left>
      <right/>
      <top style="medium">
        <color theme="1"/>
      </top>
      <bottom/>
      <diagonal/>
    </border>
    <border>
      <left style="medium">
        <color theme="1"/>
      </left>
      <right/>
      <top style="thin">
        <color indexed="8"/>
      </top>
      <bottom style="medium">
        <color indexed="8"/>
      </bottom>
      <diagonal/>
    </border>
    <border>
      <left style="medium">
        <color theme="1"/>
      </left>
      <right/>
      <top/>
      <bottom style="medium">
        <color indexed="8"/>
      </bottom>
      <diagonal/>
    </border>
    <border>
      <left/>
      <right style="medium">
        <color indexed="8"/>
      </right>
      <top style="medium">
        <color theme="1"/>
      </top>
      <bottom style="thin">
        <color theme="1"/>
      </bottom>
      <diagonal/>
    </border>
    <border>
      <left/>
      <right style="thin">
        <color theme="1"/>
      </right>
      <top style="thin">
        <color theme="1"/>
      </top>
      <bottom style="medium">
        <color theme="1"/>
      </bottom>
      <diagonal/>
    </border>
    <border>
      <left/>
      <right style="thin">
        <color theme="1"/>
      </right>
      <top style="thin">
        <color theme="1"/>
      </top>
      <bottom/>
      <diagonal/>
    </border>
    <border>
      <left/>
      <right style="medium">
        <color indexed="8"/>
      </right>
      <top style="thin">
        <color theme="1"/>
      </top>
      <bottom style="medium">
        <color indexed="8"/>
      </bottom>
      <diagonal/>
    </border>
    <border>
      <left style="thin">
        <color theme="1"/>
      </left>
      <right style="thin">
        <color theme="1"/>
      </right>
      <top style="medium">
        <color indexed="8"/>
      </top>
      <bottom/>
      <diagonal/>
    </border>
    <border>
      <left style="thin">
        <color theme="1"/>
      </left>
      <right style="thin">
        <color theme="1"/>
      </right>
      <top style="thin">
        <color indexed="8"/>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medium">
        <color theme="1"/>
      </left>
      <right style="thin">
        <color indexed="8"/>
      </right>
      <top style="thin">
        <color theme="1"/>
      </top>
      <bottom style="medium">
        <color theme="1"/>
      </bottom>
      <diagonal/>
    </border>
    <border>
      <left style="thin">
        <color indexed="8"/>
      </left>
      <right style="thin">
        <color indexed="8"/>
      </right>
      <top style="thin">
        <color theme="1"/>
      </top>
      <bottom style="medium">
        <color theme="1"/>
      </bottom>
      <diagonal/>
    </border>
    <border>
      <left style="thin">
        <color indexed="8"/>
      </left>
      <right style="medium">
        <color theme="1"/>
      </right>
      <top style="thin">
        <color theme="1"/>
      </top>
      <bottom style="medium">
        <color theme="1"/>
      </bottom>
      <diagonal/>
    </border>
    <border>
      <left style="medium">
        <color indexed="8"/>
      </left>
      <right style="thin">
        <color indexed="8"/>
      </right>
      <top style="thin">
        <color theme="1"/>
      </top>
      <bottom style="medium">
        <color theme="1"/>
      </bottom>
      <diagonal/>
    </border>
    <border>
      <left/>
      <right style="medium">
        <color indexed="64"/>
      </right>
      <top style="thin">
        <color indexed="8"/>
      </top>
      <bottom style="thin">
        <color indexed="8"/>
      </bottom>
      <diagonal/>
    </border>
    <border>
      <left/>
      <right style="medium">
        <color indexed="64"/>
      </right>
      <top style="medium">
        <color indexed="8"/>
      </top>
      <bottom/>
      <diagonal/>
    </border>
    <border>
      <left/>
      <right style="medium">
        <color indexed="64"/>
      </right>
      <top/>
      <bottom style="medium">
        <color indexed="8"/>
      </bottom>
      <diagonal/>
    </border>
    <border>
      <left style="thin">
        <color indexed="8"/>
      </left>
      <right style="medium">
        <color indexed="64"/>
      </right>
      <top style="thin">
        <color indexed="64"/>
      </top>
      <bottom/>
      <diagonal/>
    </border>
    <border>
      <left style="medium">
        <color indexed="64"/>
      </left>
      <right/>
      <top style="medium">
        <color indexed="8"/>
      </top>
      <bottom/>
      <diagonal/>
    </border>
    <border>
      <left style="thin">
        <color indexed="8"/>
      </left>
      <right style="medium">
        <color indexed="64"/>
      </right>
      <top style="thin">
        <color indexed="8"/>
      </top>
      <bottom style="thin">
        <color indexed="8"/>
      </bottom>
      <diagonal/>
    </border>
    <border>
      <left style="medium">
        <color indexed="64"/>
      </left>
      <right/>
      <top/>
      <bottom style="medium">
        <color indexed="8"/>
      </bottom>
      <diagonal/>
    </border>
    <border>
      <left style="medium">
        <color theme="1"/>
      </left>
      <right/>
      <top style="thin">
        <color theme="1"/>
      </top>
      <bottom style="medium">
        <color indexed="8"/>
      </bottom>
      <diagonal/>
    </border>
    <border>
      <left/>
      <right style="thin">
        <color theme="1"/>
      </right>
      <top style="medium">
        <color theme="1"/>
      </top>
      <bottom/>
      <diagonal/>
    </border>
    <border>
      <left/>
      <right style="thin">
        <color theme="1"/>
      </right>
      <top style="medium">
        <color theme="1"/>
      </top>
      <bottom style="thin">
        <color theme="1"/>
      </bottom>
      <diagonal/>
    </border>
    <border>
      <left style="thin">
        <color indexed="8"/>
      </left>
      <right style="medium">
        <color indexed="8"/>
      </right>
      <top style="medium">
        <color indexed="64"/>
      </top>
      <bottom/>
      <diagonal/>
    </border>
    <border>
      <left style="thin">
        <color indexed="8"/>
      </left>
      <right style="medium">
        <color indexed="8"/>
      </right>
      <top style="medium">
        <color theme="1"/>
      </top>
      <bottom/>
      <diagonal/>
    </border>
    <border>
      <left style="thin">
        <color indexed="8"/>
      </left>
      <right/>
      <top style="medium">
        <color indexed="8"/>
      </top>
      <bottom style="medium">
        <color indexed="8"/>
      </bottom>
      <diagonal/>
    </border>
    <border>
      <left/>
      <right style="medium">
        <color theme="1"/>
      </right>
      <top style="thin">
        <color indexed="8"/>
      </top>
      <bottom style="medium">
        <color indexed="8"/>
      </bottom>
      <diagonal/>
    </border>
    <border>
      <left style="medium">
        <color indexed="64"/>
      </left>
      <right style="thin">
        <color theme="1"/>
      </right>
      <top/>
      <bottom style="medium">
        <color indexed="64"/>
      </bottom>
      <diagonal/>
    </border>
    <border>
      <left style="medium">
        <color auto="1"/>
      </left>
      <right/>
      <top style="medium">
        <color auto="1"/>
      </top>
      <bottom/>
      <diagonal/>
    </border>
    <border>
      <left style="medium">
        <color indexed="64"/>
      </left>
      <right style="medium">
        <color theme="1"/>
      </right>
      <top style="medium">
        <color theme="1"/>
      </top>
      <bottom/>
      <diagonal/>
    </border>
    <border>
      <left style="medium">
        <color indexed="64"/>
      </left>
      <right style="medium">
        <color theme="1"/>
      </right>
      <top/>
      <bottom/>
      <diagonal/>
    </border>
    <border>
      <left style="medium">
        <color indexed="64"/>
      </left>
      <right style="medium">
        <color theme="1"/>
      </right>
      <top/>
      <bottom style="medium">
        <color indexed="64"/>
      </bottom>
      <diagonal/>
    </border>
    <border>
      <left style="medium">
        <color theme="1"/>
      </left>
      <right/>
      <top/>
      <bottom style="medium">
        <color indexed="64"/>
      </bottom>
      <diagonal/>
    </border>
    <border>
      <left style="medium">
        <color indexed="64"/>
      </left>
      <right style="medium">
        <color theme="1"/>
      </right>
      <top style="thin">
        <color theme="1"/>
      </top>
      <bottom style="thin">
        <color theme="1"/>
      </bottom>
      <diagonal/>
    </border>
    <border>
      <left/>
      <right style="medium">
        <color indexed="64"/>
      </right>
      <top style="thin">
        <color theme="1"/>
      </top>
      <bottom style="thin">
        <color theme="1"/>
      </bottom>
      <diagonal/>
    </border>
    <border>
      <left style="medium">
        <color auto="1"/>
      </left>
      <right/>
      <top/>
      <bottom/>
      <diagonal/>
    </border>
    <border>
      <left/>
      <right style="medium">
        <color theme="1"/>
      </right>
      <top style="medium">
        <color indexed="64"/>
      </top>
      <bottom/>
      <diagonal/>
    </border>
    <border>
      <left/>
      <right style="medium">
        <color indexed="64"/>
      </right>
      <top style="thin">
        <color indexed="8"/>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style="medium">
        <color indexed="8"/>
      </left>
      <right/>
      <top style="medium">
        <color indexed="8"/>
      </top>
      <bottom style="medium">
        <color indexed="8"/>
      </bottom>
      <diagonal/>
    </border>
    <border>
      <left style="medium">
        <color indexed="8"/>
      </left>
      <right/>
      <top style="medium">
        <color indexed="8"/>
      </top>
      <bottom/>
      <diagonal/>
    </border>
    <border>
      <left style="thin">
        <color indexed="64"/>
      </left>
      <right style="thin">
        <color indexed="8"/>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8"/>
      </left>
      <right style="medium">
        <color indexed="64"/>
      </right>
      <top style="medium">
        <color indexed="64"/>
      </top>
      <bottom/>
      <diagonal/>
    </border>
    <border>
      <left/>
      <right style="medium">
        <color indexed="8"/>
      </right>
      <top style="medium">
        <color indexed="8"/>
      </top>
      <bottom style="thin">
        <color indexed="8"/>
      </bottom>
      <diagonal/>
    </border>
    <border>
      <left/>
      <right/>
      <top style="medium">
        <color indexed="8"/>
      </top>
      <bottom style="medium">
        <color indexed="8"/>
      </bottom>
      <diagonal/>
    </border>
    <border>
      <left style="thin">
        <color indexed="8"/>
      </left>
      <right/>
      <top style="medium">
        <color indexed="8"/>
      </top>
      <bottom/>
      <diagonal/>
    </border>
    <border>
      <left style="medium">
        <color theme="1"/>
      </left>
      <right style="thin">
        <color indexed="8"/>
      </right>
      <top style="medium">
        <color indexed="8"/>
      </top>
      <bottom/>
      <diagonal/>
    </border>
    <border>
      <left/>
      <right style="medium">
        <color indexed="64"/>
      </right>
      <top style="medium">
        <color indexed="8"/>
      </top>
      <bottom/>
      <diagonal/>
    </border>
    <border>
      <left style="medium">
        <color indexed="64"/>
      </left>
      <right/>
      <top style="medium">
        <color indexed="8"/>
      </top>
      <bottom/>
      <diagonal/>
    </border>
    <border>
      <left/>
      <right style="medium">
        <color indexed="8"/>
      </right>
      <top style="medium">
        <color indexed="8"/>
      </top>
      <bottom/>
      <diagonal/>
    </border>
    <border>
      <left style="medium">
        <color indexed="8"/>
      </left>
      <right style="thin">
        <color indexed="8"/>
      </right>
      <top style="medium">
        <color indexed="8"/>
      </top>
      <bottom/>
      <diagonal/>
    </border>
    <border>
      <left/>
      <right style="thin">
        <color indexed="8"/>
      </right>
      <top style="medium">
        <color indexed="64"/>
      </top>
      <bottom/>
      <diagonal/>
    </border>
    <border>
      <left style="thin">
        <color indexed="8"/>
      </left>
      <right style="medium">
        <color indexed="8"/>
      </right>
      <top style="medium">
        <color indexed="8"/>
      </top>
      <bottom/>
      <diagonal/>
    </border>
    <border>
      <left style="thin">
        <color indexed="8"/>
      </left>
      <right style="medium">
        <color indexed="8"/>
      </right>
      <top style="medium">
        <color indexed="8"/>
      </top>
      <bottom style="medium">
        <color indexed="8"/>
      </bottom>
      <diagonal/>
    </border>
    <border>
      <left style="thin">
        <color indexed="8"/>
      </left>
      <right style="medium">
        <color theme="1"/>
      </right>
      <top style="thin">
        <color theme="1"/>
      </top>
      <bottom style="medium">
        <color indexed="8"/>
      </bottom>
      <diagonal/>
    </border>
    <border>
      <left style="medium">
        <color indexed="8"/>
      </left>
      <right style="thin">
        <color indexed="8"/>
      </right>
      <top style="medium">
        <color indexed="8"/>
      </top>
      <bottom style="thin">
        <color indexed="8"/>
      </bottom>
      <diagonal/>
    </border>
    <border>
      <left style="thin">
        <color theme="1"/>
      </left>
      <right style="medium">
        <color theme="1"/>
      </right>
      <top style="medium">
        <color indexed="64"/>
      </top>
      <bottom/>
      <diagonal/>
    </border>
    <border>
      <left/>
      <right/>
      <top style="medium">
        <color indexed="8"/>
      </top>
      <bottom/>
      <diagonal/>
    </border>
    <border>
      <left style="thin">
        <color theme="1"/>
      </left>
      <right style="medium">
        <color theme="1"/>
      </right>
      <top/>
      <bottom style="medium">
        <color indexed="8"/>
      </bottom>
      <diagonal/>
    </border>
    <border>
      <left style="medium">
        <color indexed="64"/>
      </left>
      <right style="thin">
        <color indexed="64"/>
      </right>
      <top/>
      <bottom/>
      <diagonal/>
    </border>
    <border>
      <left style="medium">
        <color indexed="8"/>
      </left>
      <right/>
      <top/>
      <bottom/>
      <diagonal/>
    </border>
    <border>
      <left style="medium">
        <color indexed="64"/>
      </left>
      <right/>
      <top/>
      <bottom/>
      <diagonal/>
    </border>
    <border>
      <left style="thin">
        <color auto="1"/>
      </left>
      <right style="thin">
        <color auto="1"/>
      </right>
      <top/>
      <bottom/>
      <diagonal/>
    </border>
    <border>
      <left style="medium">
        <color indexed="64"/>
      </left>
      <right style="thin">
        <color indexed="8"/>
      </right>
      <top/>
      <bottom/>
      <diagonal/>
    </border>
    <border>
      <left style="medium">
        <color indexed="8"/>
      </left>
      <right style="thin">
        <color indexed="8"/>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medium">
        <color indexed="8"/>
      </right>
      <top style="medium">
        <color indexed="64"/>
      </top>
      <bottom/>
      <diagonal/>
    </border>
    <border>
      <left style="thin">
        <color indexed="8"/>
      </left>
      <right style="thin">
        <color indexed="8"/>
      </right>
      <top style="medium">
        <color indexed="64"/>
      </top>
      <bottom/>
      <diagonal/>
    </border>
    <border>
      <left style="medium">
        <color auto="1"/>
      </left>
      <right/>
      <top/>
      <bottom style="medium">
        <color auto="1"/>
      </bottom>
      <diagonal/>
    </border>
    <border>
      <left style="thin">
        <color auto="1"/>
      </left>
      <right style="thin">
        <color auto="1"/>
      </right>
      <top/>
      <bottom style="medium">
        <color auto="1"/>
      </bottom>
      <diagonal/>
    </border>
    <border>
      <left style="medium">
        <color indexed="8"/>
      </left>
      <right/>
      <top/>
      <bottom style="medium">
        <color indexed="8"/>
      </bottom>
      <diagonal/>
    </border>
    <border>
      <left style="thin">
        <color indexed="8"/>
      </left>
      <right style="thin">
        <color indexed="8"/>
      </right>
      <top style="medium">
        <color indexed="8"/>
      </top>
      <bottom/>
      <diagonal/>
    </border>
    <border>
      <left style="medium">
        <color indexed="8"/>
      </left>
      <right/>
      <top/>
      <bottom/>
      <diagonal/>
    </border>
    <border>
      <left style="thin">
        <color indexed="8"/>
      </left>
      <right style="medium">
        <color indexed="8"/>
      </right>
      <top style="medium">
        <color indexed="64"/>
      </top>
      <bottom/>
      <diagonal/>
    </border>
    <border>
      <left style="medium">
        <color indexed="8"/>
      </left>
      <right style="thin">
        <color indexed="8"/>
      </right>
      <top style="medium">
        <color indexed="8"/>
      </top>
      <bottom style="medium">
        <color indexed="8"/>
      </bottom>
      <diagonal/>
    </border>
    <border>
      <left style="thin">
        <color indexed="64"/>
      </left>
      <right style="medium">
        <color auto="1"/>
      </right>
      <top/>
      <bottom/>
      <diagonal/>
    </border>
    <border>
      <left style="thin">
        <color indexed="64"/>
      </left>
      <right style="thin">
        <color theme="1"/>
      </right>
      <top style="medium">
        <color indexed="64"/>
      </top>
      <bottom/>
      <diagonal/>
    </border>
    <border>
      <left style="thin">
        <color theme="1"/>
      </left>
      <right style="thin">
        <color theme="1"/>
      </right>
      <top style="medium">
        <color indexed="64"/>
      </top>
      <bottom/>
      <diagonal/>
    </border>
    <border>
      <left style="thin">
        <color indexed="8"/>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8"/>
      </right>
      <top style="medium">
        <color indexed="64"/>
      </top>
      <bottom/>
      <diagonal/>
    </border>
    <border>
      <left style="thin">
        <color indexed="64"/>
      </left>
      <right style="medium">
        <color indexed="8"/>
      </right>
      <top/>
      <bottom style="medium">
        <color indexed="64"/>
      </bottom>
      <diagonal/>
    </border>
    <border>
      <left style="medium">
        <color auto="1"/>
      </left>
      <right/>
      <top/>
      <bottom/>
      <diagonal/>
    </border>
    <border>
      <left style="thin">
        <color indexed="8"/>
      </left>
      <right style="thin">
        <color indexed="8"/>
      </right>
      <top style="medium">
        <color indexed="8"/>
      </top>
      <bottom style="medium">
        <color indexed="8"/>
      </bottom>
      <diagonal/>
    </border>
    <border>
      <left style="medium">
        <color indexed="64"/>
      </left>
      <right style="medium">
        <color theme="1"/>
      </right>
      <top/>
      <bottom style="thin">
        <color theme="1"/>
      </bottom>
      <diagonal/>
    </border>
    <border>
      <left style="medium">
        <color indexed="8"/>
      </left>
      <right/>
      <top/>
      <bottom style="medium">
        <color indexed="8"/>
      </bottom>
      <diagonal/>
    </border>
    <border>
      <left/>
      <right style="thin">
        <color indexed="8"/>
      </right>
      <top style="medium">
        <color indexed="8"/>
      </top>
      <bottom/>
      <diagonal/>
    </border>
    <border>
      <left/>
      <right style="thin">
        <color indexed="8"/>
      </right>
      <top/>
      <bottom style="medium">
        <color indexed="8"/>
      </bottom>
      <diagonal/>
    </border>
    <border>
      <left/>
      <right/>
      <top/>
      <bottom style="medium">
        <color indexed="8"/>
      </bottom>
      <diagonal/>
    </border>
    <border>
      <left/>
      <right style="medium">
        <color theme="1"/>
      </right>
      <top style="medium">
        <color indexed="8"/>
      </top>
      <bottom/>
      <diagonal/>
    </border>
    <border>
      <left style="thin">
        <color theme="1"/>
      </left>
      <right style="thin">
        <color theme="1"/>
      </right>
      <top style="medium">
        <color indexed="8"/>
      </top>
      <bottom/>
      <diagonal/>
    </border>
    <border>
      <left style="thin">
        <color indexed="8"/>
      </left>
      <right style="thin">
        <color theme="1"/>
      </right>
      <top style="medium">
        <color indexed="8"/>
      </top>
      <bottom/>
      <diagonal/>
    </border>
    <border>
      <left style="thin">
        <color indexed="8"/>
      </left>
      <right style="thin">
        <color theme="1"/>
      </right>
      <top/>
      <bottom style="medium">
        <color indexed="8"/>
      </bottom>
      <diagonal/>
    </border>
    <border>
      <left style="thin">
        <color indexed="8"/>
      </left>
      <right style="thin">
        <color theme="1"/>
      </right>
      <top style="thin">
        <color indexed="8"/>
      </top>
      <bottom style="medium">
        <color indexed="8"/>
      </bottom>
      <diagonal/>
    </border>
    <border>
      <left style="thin">
        <color indexed="8"/>
      </left>
      <right style="thin">
        <color indexed="8"/>
      </right>
      <top style="thin">
        <color theme="1"/>
      </top>
      <bottom/>
      <diagonal/>
    </border>
    <border>
      <left style="thin">
        <color theme="1"/>
      </left>
      <right style="thin">
        <color indexed="8"/>
      </right>
      <top/>
      <bottom/>
      <diagonal/>
    </border>
    <border>
      <left style="medium">
        <color indexed="8"/>
      </left>
      <right/>
      <top/>
      <bottom style="medium">
        <color auto="1"/>
      </bottom>
      <diagonal/>
    </border>
    <border>
      <left/>
      <right style="thin">
        <color indexed="64"/>
      </right>
      <top/>
      <bottom style="medium">
        <color indexed="64"/>
      </bottom>
      <diagonal/>
    </border>
    <border>
      <left/>
      <right style="thin">
        <color theme="1"/>
      </right>
      <top style="thin">
        <color indexed="8"/>
      </top>
      <bottom style="medium">
        <color indexed="8"/>
      </bottom>
      <diagonal/>
    </border>
    <border>
      <left/>
      <right style="thin">
        <color indexed="8"/>
      </right>
      <top style="medium">
        <color indexed="8"/>
      </top>
      <bottom style="medium">
        <color indexed="8"/>
      </bottom>
      <diagonal/>
    </border>
    <border>
      <left style="thin">
        <color indexed="64"/>
      </left>
      <right/>
      <top/>
      <bottom/>
      <diagonal/>
    </border>
    <border>
      <left style="thin">
        <color indexed="64"/>
      </left>
      <right style="thin">
        <color indexed="8"/>
      </right>
      <top/>
      <bottom style="medium">
        <color indexed="8"/>
      </bottom>
      <diagonal/>
    </border>
    <border>
      <left style="thin">
        <color indexed="8"/>
      </left>
      <right style="thin">
        <color indexed="8"/>
      </right>
      <top/>
      <bottom/>
      <diagonal/>
    </border>
    <border>
      <left style="thin">
        <color indexed="8"/>
      </left>
      <right/>
      <top/>
      <bottom/>
      <diagonal/>
    </border>
    <border>
      <left style="thin">
        <color theme="1"/>
      </left>
      <right style="thin">
        <color indexed="8"/>
      </right>
      <top style="thin">
        <color indexed="8"/>
      </top>
      <bottom style="medium">
        <color indexed="8"/>
      </bottom>
      <diagonal/>
    </border>
    <border>
      <left style="medium">
        <color theme="1"/>
      </left>
      <right style="thin">
        <color theme="1"/>
      </right>
      <top/>
      <bottom style="medium">
        <color indexed="8"/>
      </bottom>
      <diagonal/>
    </border>
    <border>
      <left/>
      <right style="medium">
        <color indexed="8"/>
      </right>
      <top/>
      <bottom style="medium">
        <color indexed="8"/>
      </bottom>
      <diagonal/>
    </border>
    <border>
      <left style="medium">
        <color indexed="64"/>
      </left>
      <right style="thin">
        <color indexed="8"/>
      </right>
      <top style="thin">
        <color indexed="8"/>
      </top>
      <bottom style="medium">
        <color indexed="8"/>
      </bottom>
      <diagonal/>
    </border>
    <border>
      <left style="thin">
        <color indexed="8"/>
      </left>
      <right style="medium">
        <color indexed="64"/>
      </right>
      <top style="thin">
        <color indexed="8"/>
      </top>
      <bottom style="medium">
        <color indexed="8"/>
      </bottom>
      <diagonal/>
    </border>
    <border>
      <left style="thin">
        <color indexed="8"/>
      </left>
      <right style="medium">
        <color indexed="8"/>
      </right>
      <top/>
      <bottom/>
      <diagonal/>
    </border>
    <border>
      <left style="thin">
        <color indexed="8"/>
      </left>
      <right style="thin">
        <color indexed="8"/>
      </right>
      <top/>
      <bottom style="medium">
        <color indexed="8"/>
      </bottom>
      <diagonal/>
    </border>
    <border>
      <left style="thin">
        <color theme="1"/>
      </left>
      <right style="medium">
        <color theme="1"/>
      </right>
      <top style="thin">
        <color indexed="8"/>
      </top>
      <bottom style="medium">
        <color indexed="8"/>
      </bottom>
      <diagonal/>
    </border>
    <border>
      <left style="thin">
        <color auto="1"/>
      </left>
      <right style="medium">
        <color indexed="64"/>
      </right>
      <top style="medium">
        <color indexed="64"/>
      </top>
      <bottom/>
      <diagonal/>
    </border>
    <border>
      <left style="thin">
        <color auto="1"/>
      </left>
      <right style="medium">
        <color indexed="64"/>
      </right>
      <top style="thin">
        <color indexed="64"/>
      </top>
      <bottom/>
      <diagonal/>
    </border>
    <border>
      <left style="thin">
        <color auto="1"/>
      </left>
      <right style="medium">
        <color indexed="64"/>
      </right>
      <top/>
      <bottom style="medium">
        <color indexed="8"/>
      </bottom>
      <diagonal/>
    </border>
    <border>
      <left style="medium">
        <color theme="1"/>
      </left>
      <right style="thin">
        <color indexed="8"/>
      </right>
      <top style="thin">
        <color indexed="8"/>
      </top>
      <bottom style="medium">
        <color theme="1"/>
      </bottom>
      <diagonal/>
    </border>
    <border>
      <left style="thin">
        <color indexed="8"/>
      </left>
      <right style="thin">
        <color theme="1"/>
      </right>
      <top/>
      <bottom/>
      <diagonal/>
    </border>
    <border>
      <left/>
      <right style="thin">
        <color indexed="8"/>
      </right>
      <top/>
      <bottom style="thin">
        <color theme="1"/>
      </bottom>
      <diagonal/>
    </border>
    <border>
      <left/>
      <right style="medium">
        <color indexed="8"/>
      </right>
      <top/>
      <bottom style="thin">
        <color theme="1"/>
      </bottom>
      <diagonal/>
    </border>
    <border>
      <left style="medium">
        <color indexed="8"/>
      </left>
      <right/>
      <top/>
      <bottom style="thin">
        <color theme="1"/>
      </bottom>
      <diagonal/>
    </border>
    <border>
      <left style="thin">
        <color indexed="8"/>
      </left>
      <right/>
      <top style="medium">
        <color indexed="64"/>
      </top>
      <bottom/>
      <diagonal/>
    </border>
    <border>
      <left style="thin">
        <color indexed="64"/>
      </left>
      <right/>
      <top/>
      <bottom/>
      <diagonal/>
    </border>
    <border>
      <left style="thin">
        <color indexed="8"/>
      </left>
      <right/>
      <top/>
      <bottom/>
      <diagonal/>
    </border>
    <border>
      <left style="thin">
        <color indexed="8"/>
      </left>
      <right/>
      <top/>
      <bottom style="medium">
        <color indexed="64"/>
      </bottom>
      <diagonal/>
    </border>
    <border>
      <left style="medium">
        <color indexed="64"/>
      </left>
      <right style="thin">
        <color indexed="8"/>
      </right>
      <top style="medium">
        <color indexed="64"/>
      </top>
      <bottom/>
      <diagonal/>
    </border>
    <border>
      <left style="medium">
        <color indexed="64"/>
      </left>
      <right style="thin">
        <color indexed="8"/>
      </right>
      <top/>
      <bottom style="medium">
        <color indexed="64"/>
      </bottom>
      <diagonal/>
    </border>
    <border>
      <left style="thin">
        <color auto="1"/>
      </left>
      <right/>
      <top/>
      <bottom/>
      <diagonal/>
    </border>
    <border>
      <left style="thin">
        <color auto="1"/>
      </left>
      <right/>
      <top/>
      <bottom style="medium">
        <color auto="1"/>
      </bottom>
      <diagonal/>
    </border>
    <border>
      <left style="medium">
        <color indexed="64"/>
      </left>
      <right style="thin">
        <color theme="1"/>
      </right>
      <top/>
      <bottom/>
      <diagonal/>
    </border>
    <border>
      <left style="thin">
        <color indexed="8"/>
      </left>
      <right/>
      <top style="medium">
        <color indexed="8"/>
      </top>
      <bottom/>
      <diagonal/>
    </border>
    <border>
      <left style="medium">
        <color indexed="8"/>
      </left>
      <right style="thin">
        <color indexed="64"/>
      </right>
      <top/>
      <bottom/>
      <diagonal/>
    </border>
    <border>
      <left style="thin">
        <color indexed="8"/>
      </left>
      <right/>
      <top style="thin">
        <color theme="1"/>
      </top>
      <bottom style="medium">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top/>
      <bottom style="medium">
        <color indexed="8"/>
      </bottom>
      <diagonal/>
    </border>
    <border>
      <left style="medium">
        <color theme="1"/>
      </left>
      <right style="thin">
        <color indexed="8"/>
      </right>
      <top style="thin">
        <color indexed="8"/>
      </top>
      <bottom style="thin">
        <color indexed="8"/>
      </bottom>
      <diagonal/>
    </border>
    <border>
      <left style="thin">
        <color indexed="8"/>
      </left>
      <right style="medium">
        <color indexed="8"/>
      </right>
      <top style="thin">
        <color indexed="8"/>
      </top>
      <bottom/>
      <diagonal/>
    </border>
    <border>
      <left style="medium">
        <color theme="1"/>
      </left>
      <right style="thin">
        <color indexed="8"/>
      </right>
      <top/>
      <bottom style="medium">
        <color indexed="8"/>
      </bottom>
      <diagonal/>
    </border>
    <border>
      <left/>
      <right style="medium">
        <color indexed="8"/>
      </right>
      <top/>
      <bottom style="medium">
        <color indexed="8"/>
      </bottom>
      <diagonal/>
    </border>
    <border>
      <left style="medium">
        <color indexed="8"/>
      </left>
      <right style="thin">
        <color indexed="8"/>
      </right>
      <top/>
      <bottom style="medium">
        <color indexed="8"/>
      </bottom>
      <diagonal/>
    </border>
    <border>
      <left style="thin">
        <color auto="1"/>
      </left>
      <right/>
      <top style="thin">
        <color auto="1"/>
      </top>
      <bottom/>
      <diagonal/>
    </border>
    <border>
      <left/>
      <right/>
      <top style="thin">
        <color auto="1"/>
      </top>
      <bottom/>
      <diagonal/>
    </border>
    <border>
      <left style="thin">
        <color auto="1"/>
      </left>
      <right/>
      <top/>
      <bottom style="medium">
        <color indexed="64"/>
      </bottom>
      <diagonal/>
    </border>
    <border>
      <left/>
      <right style="medium">
        <color indexed="8"/>
      </right>
      <top style="medium">
        <color indexed="64"/>
      </top>
      <bottom style="medium">
        <color indexed="64"/>
      </bottom>
      <diagonal/>
    </border>
    <border>
      <left/>
      <right/>
      <top/>
      <bottom style="medium">
        <color indexed="8"/>
      </bottom>
      <diagonal/>
    </border>
    <border>
      <left/>
      <right style="thin">
        <color theme="1"/>
      </right>
      <top style="thin">
        <color theme="1"/>
      </top>
      <bottom style="medium">
        <color indexed="8"/>
      </bottom>
      <diagonal/>
    </border>
    <border>
      <left style="thin">
        <color indexed="64"/>
      </left>
      <right style="thin">
        <color indexed="64"/>
      </right>
      <top style="medium">
        <color indexed="8"/>
      </top>
      <bottom/>
      <diagonal/>
    </border>
    <border>
      <left style="thin">
        <color indexed="8"/>
      </left>
      <right style="thin">
        <color indexed="8"/>
      </right>
      <top style="medium">
        <color indexed="8"/>
      </top>
      <bottom/>
      <diagonal/>
    </border>
    <border>
      <left style="medium">
        <color indexed="64"/>
      </left>
      <right/>
      <top/>
      <bottom style="thin">
        <color auto="1"/>
      </bottom>
      <diagonal/>
    </border>
    <border>
      <left/>
      <right/>
      <top/>
      <bottom style="thin">
        <color auto="1"/>
      </bottom>
      <diagonal/>
    </border>
    <border>
      <left/>
      <right style="medium">
        <color indexed="8"/>
      </right>
      <top/>
      <bottom style="thin">
        <color auto="1"/>
      </bottom>
      <diagonal/>
    </border>
    <border>
      <left/>
      <right style="thin">
        <color indexed="8"/>
      </right>
      <top style="thin">
        <color indexed="64"/>
      </top>
      <bottom/>
      <diagonal/>
    </border>
    <border>
      <left/>
      <right style="medium">
        <color indexed="8"/>
      </right>
      <top style="thin">
        <color indexed="64"/>
      </top>
      <bottom/>
      <diagonal/>
    </border>
    <border>
      <left/>
      <right style="medium">
        <color indexed="64"/>
      </right>
      <top style="thin">
        <color indexed="64"/>
      </top>
      <bottom/>
      <diagonal/>
    </border>
    <border>
      <left style="medium">
        <color auto="1"/>
      </left>
      <right/>
      <top style="thin">
        <color indexed="64"/>
      </top>
      <bottom/>
      <diagonal/>
    </border>
    <border>
      <left style="thin">
        <color indexed="8"/>
      </left>
      <right style="medium">
        <color theme="1"/>
      </right>
      <top style="thin">
        <color indexed="64"/>
      </top>
      <bottom/>
      <diagonal/>
    </border>
    <border>
      <left/>
      <right style="medium">
        <color theme="1"/>
      </right>
      <top style="thin">
        <color indexed="64"/>
      </top>
      <bottom/>
      <diagonal/>
    </border>
    <border>
      <left/>
      <right/>
      <top style="thin">
        <color indexed="8"/>
      </top>
      <bottom/>
      <diagonal/>
    </border>
    <border>
      <left/>
      <right style="medium">
        <color indexed="8"/>
      </right>
      <top style="thin">
        <color indexed="8"/>
      </top>
      <bottom/>
      <diagonal/>
    </border>
    <border>
      <left style="medium">
        <color indexed="8"/>
      </left>
      <right/>
      <top style="thin">
        <color indexed="8"/>
      </top>
      <bottom style="thin">
        <color indexed="8"/>
      </bottom>
      <diagonal/>
    </border>
    <border>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medium">
        <color indexed="64"/>
      </right>
      <top style="thin">
        <color indexed="8"/>
      </top>
      <bottom style="thin">
        <color indexed="8"/>
      </bottom>
      <diagonal/>
    </border>
    <border>
      <left style="medium">
        <color indexed="64"/>
      </left>
      <right/>
      <top style="thin">
        <color indexed="8"/>
      </top>
      <bottom style="thin">
        <color indexed="8"/>
      </bottom>
      <diagonal/>
    </border>
    <border>
      <left style="thin">
        <color indexed="8"/>
      </left>
      <right style="medium">
        <color theme="1"/>
      </right>
      <top style="thin">
        <color indexed="8"/>
      </top>
      <bottom style="thin">
        <color indexed="8"/>
      </bottom>
      <diagonal/>
    </border>
    <border>
      <left/>
      <right style="medium">
        <color theme="1"/>
      </right>
      <top style="thin">
        <color indexed="8"/>
      </top>
      <bottom style="thin">
        <color indexed="8"/>
      </bottom>
      <diagonal/>
    </border>
    <border>
      <left style="thin">
        <color indexed="64"/>
      </left>
      <right style="thin">
        <color indexed="64"/>
      </right>
      <top/>
      <bottom style="medium">
        <color indexed="8"/>
      </bottom>
      <diagonal/>
    </border>
    <border>
      <left/>
      <right style="thin">
        <color indexed="8"/>
      </right>
      <top/>
      <bottom style="medium">
        <color indexed="8"/>
      </bottom>
      <diagonal/>
    </border>
    <border>
      <left/>
      <right style="medium">
        <color indexed="64"/>
      </right>
      <top/>
      <bottom style="medium">
        <color indexed="8"/>
      </bottom>
      <diagonal/>
    </border>
    <border>
      <left style="thin">
        <color indexed="8"/>
      </left>
      <right style="medium">
        <color theme="1"/>
      </right>
      <top/>
      <bottom style="medium">
        <color indexed="8"/>
      </bottom>
      <diagonal/>
    </border>
    <border>
      <left/>
      <right style="medium">
        <color theme="1"/>
      </right>
      <top/>
      <bottom style="medium">
        <color indexed="8"/>
      </bottom>
      <diagonal/>
    </border>
    <border>
      <left style="thin">
        <color indexed="8"/>
      </left>
      <right style="medium">
        <color indexed="64"/>
      </right>
      <top style="medium">
        <color indexed="8"/>
      </top>
      <bottom/>
      <diagonal/>
    </border>
    <border>
      <left/>
      <right/>
      <top style="thin">
        <color indexed="64"/>
      </top>
      <bottom/>
      <diagonal/>
    </border>
    <border>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bottom style="medium">
        <color indexed="8"/>
      </bottom>
      <diagonal/>
    </border>
    <border>
      <left style="thin">
        <color indexed="8"/>
      </left>
      <right style="medium">
        <color indexed="8"/>
      </right>
      <top style="medium">
        <color indexed="8"/>
      </top>
      <bottom/>
      <diagonal/>
    </border>
    <border>
      <left style="medium">
        <color auto="1"/>
      </left>
      <right/>
      <top style="medium">
        <color auto="1"/>
      </top>
      <bottom/>
      <diagonal/>
    </border>
    <border>
      <left/>
      <right/>
      <top style="medium">
        <color indexed="64"/>
      </top>
      <bottom/>
      <diagonal/>
    </border>
    <border>
      <left/>
      <right style="medium">
        <color indexed="64"/>
      </right>
      <top style="medium">
        <color indexed="64"/>
      </top>
      <bottom/>
      <diagonal/>
    </border>
    <border>
      <left style="thin">
        <color indexed="8"/>
      </left>
      <right style="medium">
        <color auto="1"/>
      </right>
      <top style="medium">
        <color indexed="64"/>
      </top>
      <bottom/>
      <diagonal/>
    </border>
    <border>
      <left style="medium">
        <color auto="1"/>
      </left>
      <right/>
      <top style="thin">
        <color auto="1"/>
      </top>
      <bottom/>
      <diagonal/>
    </border>
    <border>
      <left/>
      <right style="medium">
        <color indexed="8"/>
      </right>
      <top style="thin">
        <color auto="1"/>
      </top>
      <bottom/>
      <diagonal/>
    </border>
    <border>
      <left/>
      <right style="medium">
        <color auto="1"/>
      </right>
      <top/>
      <bottom style="medium">
        <color indexed="64"/>
      </bottom>
      <diagonal/>
    </border>
    <border>
      <left style="thin">
        <color indexed="8"/>
      </left>
      <right style="medium">
        <color indexed="64"/>
      </right>
      <top/>
      <bottom style="medium">
        <color indexed="64"/>
      </bottom>
      <diagonal/>
    </border>
    <border>
      <left/>
      <right style="medium">
        <color auto="1"/>
      </right>
      <top/>
      <bottom/>
      <diagonal/>
    </border>
    <border>
      <left/>
      <right/>
      <top style="medium">
        <color indexed="8"/>
      </top>
      <bottom/>
      <diagonal/>
    </border>
    <border>
      <left style="thin">
        <color auto="1"/>
      </left>
      <right style="medium">
        <color indexed="64"/>
      </right>
      <top/>
      <bottom/>
      <diagonal/>
    </border>
    <border>
      <left/>
      <right style="thin">
        <color indexed="64"/>
      </right>
      <top style="thin">
        <color indexed="64"/>
      </top>
      <bottom/>
      <diagonal/>
    </border>
    <border>
      <left/>
      <right style="thin">
        <color indexed="64"/>
      </right>
      <top style="thin">
        <color indexed="8"/>
      </top>
      <bottom style="thin">
        <color indexed="8"/>
      </bottom>
      <diagonal/>
    </border>
    <border>
      <left style="medium">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style="thin">
        <color indexed="64"/>
      </left>
      <right style="thin">
        <color indexed="8"/>
      </right>
      <top style="thin">
        <color indexed="8"/>
      </top>
      <bottom/>
      <diagonal/>
    </border>
    <border>
      <left style="medium">
        <color indexed="8"/>
      </left>
      <right/>
      <top style="medium">
        <color indexed="8"/>
      </top>
      <bottom/>
      <diagonal/>
    </border>
    <border>
      <left style="thin">
        <color indexed="8"/>
      </left>
      <right style="thin">
        <color indexed="8"/>
      </right>
      <top style="medium">
        <color indexed="8"/>
      </top>
      <bottom/>
      <diagonal/>
    </border>
    <border>
      <left/>
      <right style="thin">
        <color indexed="64"/>
      </right>
      <top style="medium">
        <color indexed="64"/>
      </top>
      <bottom/>
      <diagonal/>
    </border>
    <border>
      <left/>
      <right style="medium">
        <color indexed="64"/>
      </right>
      <top style="medium">
        <color indexed="8"/>
      </top>
      <bottom/>
      <diagonal/>
    </border>
    <border>
      <left style="medium">
        <color indexed="64"/>
      </left>
      <right/>
      <top style="medium">
        <color indexed="8"/>
      </top>
      <bottom/>
      <diagonal/>
    </border>
    <border>
      <left style="thin">
        <color auto="1"/>
      </left>
      <right/>
      <top style="medium">
        <color indexed="64"/>
      </top>
      <bottom/>
      <diagonal/>
    </border>
    <border>
      <left style="thin">
        <color auto="1"/>
      </left>
      <right/>
      <top/>
      <bottom style="medium">
        <color indexed="8"/>
      </bottom>
      <diagonal/>
    </border>
    <border>
      <left style="thin">
        <color auto="1"/>
      </left>
      <right style="medium">
        <color indexed="64"/>
      </right>
      <top style="medium">
        <color indexed="8"/>
      </top>
      <bottom/>
      <diagonal/>
    </border>
    <border>
      <left style="thin">
        <color indexed="8"/>
      </left>
      <right style="medium">
        <color indexed="8"/>
      </right>
      <top style="thin">
        <color indexed="64"/>
      </top>
      <bottom/>
      <diagonal/>
    </border>
    <border>
      <left style="thin">
        <color indexed="8"/>
      </left>
      <right style="medium">
        <color indexed="8"/>
      </right>
      <top style="thin">
        <color indexed="8"/>
      </top>
      <bottom style="thin">
        <color indexed="8"/>
      </bottom>
      <diagonal/>
    </border>
    <border>
      <left style="thin">
        <color auto="1"/>
      </left>
      <right style="medium">
        <color indexed="64"/>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style="medium">
        <color indexed="64"/>
      </left>
      <right style="medium">
        <color indexed="8"/>
      </right>
      <top style="medium">
        <color indexed="64"/>
      </top>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right style="medium">
        <color indexed="64"/>
      </right>
      <top style="thin">
        <color indexed="8"/>
      </top>
      <bottom style="medium">
        <color indexed="8"/>
      </bottom>
      <diagonal/>
    </border>
    <border>
      <left style="medium">
        <color indexed="64"/>
      </left>
      <right/>
      <top style="thin">
        <color indexed="8"/>
      </top>
      <bottom style="medium">
        <color indexed="8"/>
      </bottom>
      <diagonal/>
    </border>
    <border>
      <left style="medium">
        <color indexed="64"/>
      </left>
      <right style="medium">
        <color indexed="8"/>
      </right>
      <top/>
      <bottom style="medium">
        <color indexed="64"/>
      </bottom>
      <diagonal/>
    </border>
    <border>
      <left style="medium">
        <color indexed="8"/>
      </left>
      <right style="thin">
        <color indexed="8"/>
      </right>
      <top style="medium">
        <color indexed="8"/>
      </top>
      <bottom style="medium">
        <color indexed="64"/>
      </bottom>
      <diagonal/>
    </border>
    <border>
      <left style="thin">
        <color indexed="8"/>
      </left>
      <right style="thin">
        <color indexed="8"/>
      </right>
      <top style="medium">
        <color indexed="8"/>
      </top>
      <bottom style="medium">
        <color indexed="64"/>
      </bottom>
      <diagonal/>
    </border>
    <border>
      <left style="thin">
        <color indexed="8"/>
      </left>
      <right/>
      <top style="medium">
        <color indexed="8"/>
      </top>
      <bottom style="medium">
        <color indexed="64"/>
      </bottom>
      <diagonal/>
    </border>
    <border>
      <left style="medium">
        <color indexed="64"/>
      </left>
      <right style="thin">
        <color indexed="8"/>
      </right>
      <top style="medium">
        <color indexed="8"/>
      </top>
      <bottom style="medium">
        <color indexed="64"/>
      </bottom>
      <diagonal/>
    </border>
    <border>
      <left/>
      <right style="medium">
        <color indexed="64"/>
      </right>
      <top style="medium">
        <color indexed="8"/>
      </top>
      <bottom style="medium">
        <color indexed="64"/>
      </bottom>
      <diagonal/>
    </border>
    <border>
      <left style="thin">
        <color indexed="64"/>
      </left>
      <right/>
      <top style="medium">
        <color indexed="64"/>
      </top>
      <bottom/>
      <diagonal/>
    </border>
    <border>
      <left style="thin">
        <color indexed="64"/>
      </left>
      <right style="thin">
        <color indexed="8"/>
      </right>
      <top style="medium">
        <color indexed="64"/>
      </top>
      <bottom/>
      <diagonal/>
    </border>
    <border>
      <left style="thin">
        <color auto="1"/>
      </left>
      <right style="thin">
        <color auto="1"/>
      </right>
      <top/>
      <bottom/>
      <diagonal/>
    </border>
    <border>
      <left style="thin">
        <color indexed="8"/>
      </left>
      <right style="medium">
        <color indexed="64"/>
      </right>
      <top/>
      <bottom/>
      <diagonal/>
    </border>
    <border>
      <left style="thin">
        <color indexed="8"/>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top style="thin">
        <color indexed="64"/>
      </top>
      <bottom/>
      <diagonal/>
    </border>
    <border>
      <left style="thin">
        <color indexed="8"/>
      </left>
      <right/>
      <top style="thin">
        <color indexed="64"/>
      </top>
      <bottom/>
      <diagonal/>
    </border>
    <border>
      <left style="thin">
        <color indexed="64"/>
      </left>
      <right style="thin">
        <color indexed="8"/>
      </right>
      <top style="thin">
        <color indexed="64"/>
      </top>
      <bottom/>
      <diagonal/>
    </border>
    <border>
      <left/>
      <right style="medium">
        <color indexed="64"/>
      </right>
      <top style="thin">
        <color indexed="64"/>
      </top>
      <bottom/>
      <diagonal/>
    </border>
    <border>
      <left style="medium">
        <color indexed="8"/>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style="medium">
        <color indexed="8"/>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8"/>
      </left>
      <right style="medium">
        <color indexed="64"/>
      </right>
      <top/>
      <bottom style="thin">
        <color indexed="64"/>
      </bottom>
      <diagonal/>
    </border>
    <border>
      <left style="thin">
        <color indexed="8"/>
      </left>
      <right/>
      <top/>
      <bottom style="thin">
        <color indexed="64"/>
      </bottom>
      <diagonal/>
    </border>
    <border>
      <left style="thin">
        <color indexed="64"/>
      </left>
      <right style="thin">
        <color indexed="8"/>
      </right>
      <top/>
      <bottom style="thin">
        <color indexed="64"/>
      </bottom>
      <diagonal/>
    </border>
    <border>
      <left/>
      <right style="medium">
        <color indexed="64"/>
      </right>
      <top/>
      <bottom style="thin">
        <color indexed="64"/>
      </bottom>
      <diagonal/>
    </border>
    <border>
      <left style="thin">
        <color indexed="8"/>
      </left>
      <right style="thin">
        <color indexed="64"/>
      </right>
      <top style="thin">
        <color indexed="64"/>
      </top>
      <bottom/>
      <diagonal/>
    </border>
    <border>
      <left style="medium">
        <color indexed="8"/>
      </left>
      <right/>
      <top/>
      <bottom style="thin">
        <color indexed="8"/>
      </bottom>
      <diagonal/>
    </border>
    <border>
      <left style="medium">
        <color indexed="8"/>
      </left>
      <right/>
      <top style="thin">
        <color indexed="8"/>
      </top>
      <bottom style="thin">
        <color indexed="8"/>
      </bottom>
      <diagonal/>
    </border>
    <border>
      <left style="thin">
        <color indexed="64"/>
      </left>
      <right style="thin">
        <color indexed="64"/>
      </right>
      <top style="thin">
        <color indexed="64"/>
      </top>
      <bottom style="thin">
        <color indexed="8"/>
      </bottom>
      <diagonal/>
    </border>
    <border>
      <left style="thin">
        <color indexed="64"/>
      </left>
      <right/>
      <top style="thin">
        <color indexed="64"/>
      </top>
      <bottom style="thin">
        <color indexed="8"/>
      </bottom>
      <diagonal/>
    </border>
    <border>
      <left style="thin">
        <color indexed="8"/>
      </left>
      <right/>
      <top style="thin">
        <color indexed="64"/>
      </top>
      <bottom style="thin">
        <color indexed="8"/>
      </bottom>
      <diagonal/>
    </border>
    <border>
      <left style="thin">
        <color indexed="64"/>
      </left>
      <right style="thin">
        <color indexed="8"/>
      </right>
      <top style="thin">
        <color indexed="64"/>
      </top>
      <bottom style="thin">
        <color indexed="8"/>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style="thin">
        <color indexed="8"/>
      </left>
      <right style="medium">
        <color indexed="8"/>
      </right>
      <top/>
      <bottom style="medium">
        <color indexed="8"/>
      </bottom>
      <diagonal/>
    </border>
    <border>
      <left/>
      <right style="medium">
        <color indexed="8"/>
      </right>
      <top style="medium">
        <color indexed="8"/>
      </top>
      <bottom style="thin">
        <color indexed="8"/>
      </bottom>
      <diagonal/>
    </border>
    <border>
      <left/>
      <right style="medium">
        <color indexed="8"/>
      </right>
      <top/>
      <bottom/>
      <diagonal/>
    </border>
    <border>
      <left style="thin">
        <color indexed="8"/>
      </left>
      <right style="medium">
        <color indexed="8"/>
      </right>
      <top style="medium">
        <color indexed="8"/>
      </top>
      <bottom/>
      <diagonal/>
    </border>
    <border>
      <left style="thin">
        <color indexed="8"/>
      </left>
      <right style="medium">
        <color indexed="8"/>
      </right>
      <top/>
      <bottom/>
      <diagonal/>
    </border>
    <border>
      <left style="thin">
        <color indexed="8"/>
      </left>
      <right style="thin">
        <color indexed="8"/>
      </right>
      <top/>
      <bottom/>
      <diagonal/>
    </border>
    <border>
      <left style="medium">
        <color indexed="8"/>
      </left>
      <right/>
      <top/>
      <bottom style="medium">
        <color indexed="8"/>
      </bottom>
      <diagonal/>
    </border>
    <border>
      <left style="medium">
        <color indexed="8"/>
      </left>
      <right style="thin">
        <color indexed="8"/>
      </right>
      <top style="medium">
        <color indexed="8"/>
      </top>
      <bottom/>
      <diagonal/>
    </border>
    <border>
      <left style="thin">
        <color indexed="8"/>
      </left>
      <right style="medium">
        <color indexed="8"/>
      </right>
      <top/>
      <bottom style="thin">
        <color indexed="8"/>
      </bottom>
      <diagonal/>
    </border>
    <border>
      <left style="thin">
        <color indexed="8"/>
      </left>
      <right/>
      <top style="medium">
        <color indexed="8"/>
      </top>
      <bottom/>
      <diagonal/>
    </border>
    <border>
      <left/>
      <right style="thin">
        <color indexed="8"/>
      </right>
      <top style="medium">
        <color indexed="8"/>
      </top>
      <bottom/>
      <diagonal/>
    </border>
    <border>
      <left/>
      <right style="medium">
        <color indexed="8"/>
      </right>
      <top style="medium">
        <color indexed="8"/>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medium">
        <color indexed="8"/>
      </left>
      <right style="thin">
        <color indexed="8"/>
      </right>
      <top style="thin">
        <color theme="1"/>
      </top>
      <bottom style="medium">
        <color indexed="8"/>
      </bottom>
      <diagonal/>
    </border>
    <border>
      <left style="thin">
        <color indexed="8"/>
      </left>
      <right/>
      <top style="thin">
        <color indexed="8"/>
      </top>
      <bottom style="medium">
        <color indexed="8"/>
      </bottom>
      <diagonal/>
    </border>
    <border>
      <left style="thin">
        <color indexed="8"/>
      </left>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style="thin">
        <color indexed="8"/>
      </left>
      <right/>
      <top style="thin">
        <color indexed="8"/>
      </top>
      <bottom/>
      <diagonal/>
    </border>
    <border>
      <left style="thin">
        <color indexed="8"/>
      </left>
      <right/>
      <top/>
      <bottom style="thin">
        <color indexed="8"/>
      </bottom>
      <diagonal/>
    </border>
    <border>
      <left style="medium">
        <color indexed="8"/>
      </left>
      <right style="thin">
        <color indexed="8"/>
      </right>
      <top/>
      <bottom style="thin">
        <color indexed="8"/>
      </bottom>
      <diagonal/>
    </border>
    <border>
      <left/>
      <right/>
      <top style="thin">
        <color indexed="8"/>
      </top>
      <bottom style="thin">
        <color indexed="8"/>
      </bottom>
      <diagonal/>
    </border>
    <border>
      <left/>
      <right/>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64"/>
      </top>
      <bottom/>
      <diagonal/>
    </border>
    <border>
      <left/>
      <right style="medium">
        <color indexed="64"/>
      </right>
      <top/>
      <bottom/>
      <diagonal/>
    </border>
    <border>
      <left style="thin">
        <color indexed="8"/>
      </left>
      <right style="thin">
        <color indexed="8"/>
      </right>
      <top style="thin">
        <color indexed="8"/>
      </top>
      <bottom style="medium">
        <color indexed="8"/>
      </bottom>
      <diagonal/>
    </border>
    <border>
      <left style="medium">
        <color indexed="64"/>
      </left>
      <right style="thin">
        <color indexed="64"/>
      </right>
      <top/>
      <bottom style="thin">
        <color indexed="8"/>
      </bottom>
      <diagonal/>
    </border>
    <border>
      <left style="thin">
        <color indexed="64"/>
      </left>
      <right style="thin">
        <color indexed="64"/>
      </right>
      <top/>
      <bottom style="thin">
        <color indexed="8"/>
      </bottom>
      <diagonal/>
    </border>
    <border>
      <left style="thin">
        <color indexed="64"/>
      </left>
      <right/>
      <top/>
      <bottom style="thin">
        <color indexed="8"/>
      </bottom>
      <diagonal/>
    </border>
    <border>
      <left style="thin">
        <color indexed="64"/>
      </left>
      <right style="medium">
        <color indexed="64"/>
      </right>
      <top/>
      <bottom style="thin">
        <color indexed="8"/>
      </bottom>
      <diagonal/>
    </border>
    <border>
      <left style="medium">
        <color indexed="64"/>
      </left>
      <right/>
      <top/>
      <bottom style="thin">
        <color indexed="8"/>
      </bottom>
      <diagonal/>
    </border>
    <border>
      <left style="medium">
        <color indexed="8"/>
      </left>
      <right/>
      <top style="thin">
        <color indexed="8"/>
      </top>
      <bottom/>
      <diagonal/>
    </border>
    <border>
      <left/>
      <right/>
      <top style="thin">
        <color indexed="8"/>
      </top>
      <bottom/>
      <diagonal/>
    </border>
    <border>
      <left style="medium">
        <color indexed="64"/>
      </left>
      <right/>
      <top style="thin">
        <color indexed="8"/>
      </top>
      <bottom/>
      <diagonal/>
    </border>
    <border>
      <left style="thin">
        <color indexed="64"/>
      </left>
      <right style="thin">
        <color indexed="64"/>
      </right>
      <top style="thin">
        <color indexed="8"/>
      </top>
      <bottom/>
      <diagonal/>
    </border>
    <border>
      <left style="thin">
        <color indexed="64"/>
      </left>
      <right/>
      <top style="thin">
        <color indexed="8"/>
      </top>
      <bottom/>
      <diagonal/>
    </border>
    <border>
      <left style="medium">
        <color indexed="64"/>
      </left>
      <right style="thin">
        <color indexed="64"/>
      </right>
      <top style="thin">
        <color indexed="8"/>
      </top>
      <bottom/>
      <diagonal/>
    </border>
    <border>
      <left style="thin">
        <color indexed="64"/>
      </left>
      <right style="medium">
        <color indexed="8"/>
      </right>
      <top style="thin">
        <color indexed="8"/>
      </top>
      <bottom/>
      <diagonal/>
    </border>
    <border>
      <left style="medium">
        <color indexed="8"/>
      </left>
      <right/>
      <top/>
      <bottom style="thin">
        <color indexed="64"/>
      </bottom>
      <diagonal/>
    </border>
    <border>
      <left/>
      <right/>
      <top/>
      <bottom style="thin">
        <color indexed="64"/>
      </bottom>
      <diagonal/>
    </border>
    <border>
      <left/>
      <right style="medium">
        <color indexed="8"/>
      </right>
      <top/>
      <bottom style="thin">
        <color indexed="64"/>
      </bottom>
      <diagonal/>
    </border>
    <border>
      <left style="thin">
        <color indexed="8"/>
      </left>
      <right/>
      <top style="thin">
        <color indexed="8"/>
      </top>
      <bottom style="medium">
        <color theme="1"/>
      </bottom>
      <diagonal/>
    </border>
    <border>
      <left style="thin">
        <color indexed="8"/>
      </left>
      <right/>
      <top style="thin">
        <color theme="1"/>
      </top>
      <bottom style="medium">
        <color theme="1"/>
      </bottom>
      <diagonal/>
    </border>
    <border>
      <left style="medium">
        <color theme="1"/>
      </left>
      <right style="thin">
        <color indexed="8"/>
      </right>
      <top/>
      <bottom style="medium">
        <color theme="1"/>
      </bottom>
      <diagonal/>
    </border>
    <border>
      <left style="medium">
        <color theme="1"/>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thin">
        <color auto="1"/>
      </left>
      <right style="thin">
        <color auto="1"/>
      </right>
      <top/>
      <bottom style="thin">
        <color indexed="64"/>
      </bottom>
      <diagonal/>
    </border>
    <border>
      <left style="medium">
        <color auto="1"/>
      </left>
      <right/>
      <top style="medium">
        <color auto="1"/>
      </top>
      <bottom/>
      <diagonal/>
    </border>
    <border>
      <left/>
      <right/>
      <top/>
      <bottom style="medium">
        <color indexed="64"/>
      </bottom>
      <diagonal/>
    </border>
    <border>
      <left style="thin">
        <color indexed="8"/>
      </left>
      <right/>
      <top/>
      <bottom/>
      <diagonal/>
    </border>
    <border>
      <left style="medium">
        <color indexed="8"/>
      </left>
      <right style="medium">
        <color indexed="8"/>
      </right>
      <top/>
      <bottom style="medium">
        <color indexed="8"/>
      </bottom>
      <diagonal/>
    </border>
    <border>
      <left/>
      <right/>
      <top style="medium">
        <color indexed="8"/>
      </top>
      <bottom/>
      <diagonal/>
    </border>
    <border>
      <left style="thin">
        <color indexed="8"/>
      </left>
      <right/>
      <top style="medium">
        <color indexed="8"/>
      </top>
      <bottom/>
      <diagonal/>
    </border>
    <border>
      <left style="medium">
        <color indexed="8"/>
      </left>
      <right style="medium">
        <color indexed="8"/>
      </right>
      <top style="medium">
        <color indexed="8"/>
      </top>
      <bottom/>
      <diagonal/>
    </border>
    <border>
      <left style="medium">
        <color indexed="8"/>
      </left>
      <right style="medium">
        <color indexed="8"/>
      </right>
      <top/>
      <bottom style="thin">
        <color indexed="8"/>
      </bottom>
      <diagonal/>
    </border>
    <border>
      <left style="medium">
        <color indexed="64"/>
      </left>
      <right/>
      <top style="thin">
        <color auto="1"/>
      </top>
      <bottom style="thin">
        <color indexed="64"/>
      </bottom>
      <diagonal/>
    </border>
    <border>
      <left/>
      <right/>
      <top style="thin">
        <color auto="1"/>
      </top>
      <bottom style="thin">
        <color indexed="64"/>
      </bottom>
      <diagonal/>
    </border>
    <border>
      <left/>
      <right style="medium">
        <color indexed="8"/>
      </right>
      <top style="thin">
        <color auto="1"/>
      </top>
      <bottom style="thin">
        <color indexed="64"/>
      </bottom>
      <diagonal/>
    </border>
    <border>
      <left style="medium">
        <color indexed="8"/>
      </left>
      <right/>
      <top style="thin">
        <color auto="1"/>
      </top>
      <bottom style="thin">
        <color indexed="64"/>
      </bottom>
      <diagonal/>
    </border>
    <border>
      <left style="thin">
        <color indexed="8"/>
      </left>
      <right style="thin">
        <color indexed="8"/>
      </right>
      <top style="thin">
        <color auto="1"/>
      </top>
      <bottom style="thin">
        <color indexed="64"/>
      </bottom>
      <diagonal/>
    </border>
    <border>
      <left/>
      <right style="medium">
        <color indexed="64"/>
      </right>
      <top style="thin">
        <color auto="1"/>
      </top>
      <bottom style="thin">
        <color indexed="64"/>
      </bottom>
      <diagonal/>
    </border>
    <border>
      <left style="medium">
        <color auto="1"/>
      </left>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thin">
        <color theme="1"/>
      </left>
      <right style="thin">
        <color theme="1"/>
      </right>
      <top style="thin">
        <color indexed="64"/>
      </top>
      <bottom style="thin">
        <color indexed="64"/>
      </bottom>
      <diagonal/>
    </border>
    <border>
      <left style="thin">
        <color theme="1"/>
      </left>
      <right style="medium">
        <color theme="1"/>
      </right>
      <top style="thin">
        <color indexed="64"/>
      </top>
      <bottom style="thin">
        <color indexed="64"/>
      </bottom>
      <diagonal/>
    </border>
    <border>
      <left style="medium">
        <color theme="1"/>
      </left>
      <right/>
      <top style="medium">
        <color indexed="8"/>
      </top>
      <bottom style="thin">
        <color indexed="8"/>
      </bottom>
      <diagonal/>
    </border>
    <border>
      <left/>
      <right style="medium">
        <color indexed="8"/>
      </right>
      <top style="medium">
        <color indexed="64"/>
      </top>
      <bottom/>
      <diagonal/>
    </border>
    <border>
      <left style="medium">
        <color indexed="64"/>
      </left>
      <right style="thin">
        <color indexed="64"/>
      </right>
      <top/>
      <bottom/>
      <diagonal/>
    </border>
    <border>
      <left style="medium">
        <color indexed="8"/>
      </left>
      <right style="thin">
        <color indexed="8"/>
      </right>
      <top/>
      <bottom/>
      <diagonal/>
    </border>
    <border>
      <left style="medium">
        <color indexed="8"/>
      </left>
      <right style="thin">
        <color indexed="8"/>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theme="1"/>
      </left>
      <right/>
      <top style="medium">
        <color indexed="8"/>
      </top>
      <bottom/>
      <diagonal/>
    </border>
    <border>
      <left style="thin">
        <color theme="1"/>
      </left>
      <right/>
      <top style="thin">
        <color indexed="8"/>
      </top>
      <bottom style="medium">
        <color indexed="8"/>
      </bottom>
      <diagonal/>
    </border>
    <border>
      <left/>
      <right style="medium">
        <color indexed="8"/>
      </right>
      <top style="thin">
        <color indexed="8"/>
      </top>
      <bottom style="medium">
        <color indexed="8"/>
      </bottom>
      <diagonal/>
    </border>
    <border>
      <left style="medium">
        <color theme="1"/>
      </left>
      <right style="thin">
        <color theme="1"/>
      </right>
      <top style="medium">
        <color indexed="8"/>
      </top>
      <bottom/>
      <diagonal/>
    </border>
    <border>
      <left style="medium">
        <color theme="1"/>
      </left>
      <right style="thin">
        <color theme="1"/>
      </right>
      <top style="thin">
        <color indexed="8"/>
      </top>
      <bottom style="medium">
        <color indexed="8"/>
      </bottom>
      <diagonal/>
    </border>
    <border>
      <left style="thin">
        <color indexed="64"/>
      </left>
      <right/>
      <top style="medium">
        <color indexed="8"/>
      </top>
      <bottom/>
      <diagonal/>
    </border>
    <border>
      <left style="thin">
        <color indexed="64"/>
      </left>
      <right/>
      <top style="thin">
        <color indexed="64"/>
      </top>
      <bottom/>
      <diagonal/>
    </border>
    <border>
      <left style="thin">
        <color indexed="64"/>
      </left>
      <right/>
      <top style="thin">
        <color indexed="8"/>
      </top>
      <bottom style="thin">
        <color indexed="8"/>
      </bottom>
      <diagonal/>
    </border>
    <border>
      <left style="thin">
        <color indexed="64"/>
      </left>
      <right/>
      <top/>
      <bottom style="medium">
        <color indexed="8"/>
      </bottom>
      <diagonal/>
    </border>
    <border>
      <left/>
      <right style="medium">
        <color indexed="8"/>
      </right>
      <top style="thin">
        <color indexed="64"/>
      </top>
      <bottom/>
      <diagonal/>
    </border>
    <border>
      <left/>
      <right style="medium">
        <color indexed="8"/>
      </right>
      <top style="thin">
        <color indexed="8"/>
      </top>
      <bottom style="thin">
        <color indexed="8"/>
      </bottom>
      <diagonal/>
    </border>
    <border>
      <left style="medium">
        <color indexed="64"/>
      </left>
      <right style="thin">
        <color indexed="64"/>
      </right>
      <top style="medium">
        <color indexed="8"/>
      </top>
      <bottom/>
      <diagonal/>
    </border>
    <border>
      <left style="medium">
        <color indexed="64"/>
      </left>
      <right style="thin">
        <color indexed="64"/>
      </right>
      <top style="thin">
        <color indexed="64"/>
      </top>
      <bottom/>
      <diagonal/>
    </border>
    <border>
      <left style="medium">
        <color indexed="64"/>
      </left>
      <right style="thin">
        <color indexed="64"/>
      </right>
      <top style="thin">
        <color indexed="8"/>
      </top>
      <bottom style="thin">
        <color indexed="8"/>
      </bottom>
      <diagonal/>
    </border>
    <border>
      <left style="medium">
        <color indexed="64"/>
      </left>
      <right style="thin">
        <color indexed="64"/>
      </right>
      <top/>
      <bottom style="medium">
        <color indexed="8"/>
      </bottom>
      <diagonal/>
    </border>
    <border>
      <left style="thin">
        <color indexed="8"/>
      </left>
      <right/>
      <top style="thin">
        <color indexed="64"/>
      </top>
      <bottom/>
      <diagonal/>
    </border>
    <border>
      <left style="thin">
        <color indexed="8"/>
      </left>
      <right/>
      <top style="thin">
        <color indexed="8"/>
      </top>
      <bottom style="thin">
        <color indexed="8"/>
      </bottom>
      <diagonal/>
    </border>
    <border>
      <left/>
      <right/>
      <top style="thin">
        <color indexed="64"/>
      </top>
      <bottom/>
      <diagonal/>
    </border>
    <border>
      <left/>
      <right/>
      <top style="thin">
        <color indexed="8"/>
      </top>
      <bottom style="thin">
        <color indexed="8"/>
      </bottom>
      <diagonal/>
    </border>
    <border>
      <left/>
      <right style="medium">
        <color indexed="8"/>
      </right>
      <top style="thin">
        <color indexed="8"/>
      </top>
      <bottom/>
      <diagonal/>
    </border>
    <border>
      <left style="medium">
        <color indexed="8"/>
      </left>
      <right style="thin">
        <color indexed="8"/>
      </right>
      <top style="thin">
        <color indexed="64"/>
      </top>
      <bottom/>
      <diagonal/>
    </border>
    <border>
      <left style="medium">
        <color indexed="8"/>
      </left>
      <right style="thin">
        <color indexed="8"/>
      </right>
      <top style="thin">
        <color indexed="8"/>
      </top>
      <bottom style="thin">
        <color indexed="8"/>
      </bottom>
      <diagonal/>
    </border>
    <border>
      <left style="thin">
        <color indexed="8"/>
      </left>
      <right/>
      <top style="thin">
        <color indexed="8"/>
      </top>
      <bottom/>
      <diagonal/>
    </border>
    <border>
      <left/>
      <right style="medium">
        <color indexed="64"/>
      </right>
      <top style="thin">
        <color indexed="8"/>
      </top>
      <bottom/>
      <diagonal/>
    </border>
    <border>
      <left style="medium">
        <color indexed="8"/>
      </left>
      <right style="thin">
        <color indexed="8"/>
      </right>
      <top style="thin">
        <color indexed="8"/>
      </top>
      <bottom/>
      <diagonal/>
    </border>
    <border>
      <left/>
      <right style="medium">
        <color indexed="8"/>
      </right>
      <top style="thin">
        <color indexed="8"/>
      </top>
      <bottom style="medium">
        <color indexed="8"/>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style="thin">
        <color indexed="8"/>
      </left>
      <right style="medium">
        <color indexed="8"/>
      </right>
      <top style="medium">
        <color indexed="8"/>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8"/>
      </left>
      <right style="medium">
        <color indexed="8"/>
      </right>
      <top style="medium">
        <color indexed="64"/>
      </top>
      <bottom/>
      <diagonal/>
    </border>
    <border>
      <left style="medium">
        <color indexed="64"/>
      </left>
      <right/>
      <top/>
      <bottom/>
      <diagonal/>
    </border>
    <border>
      <left style="thin">
        <color auto="1"/>
      </left>
      <right style="medium">
        <color indexed="8"/>
      </right>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auto="1"/>
      </left>
      <right style="medium">
        <color indexed="8"/>
      </right>
      <top style="thin">
        <color indexed="64"/>
      </top>
      <bottom/>
      <diagonal/>
    </border>
    <border>
      <left style="thin">
        <color indexed="8"/>
      </left>
      <right style="thin">
        <color indexed="8"/>
      </right>
      <top/>
      <bottom/>
      <diagonal/>
    </border>
    <border>
      <left style="thin">
        <color indexed="64"/>
      </left>
      <right style="medium">
        <color indexed="8"/>
      </right>
      <top/>
      <bottom/>
      <diagonal/>
    </border>
    <border>
      <left style="thin">
        <color auto="1"/>
      </left>
      <right style="medium">
        <color indexed="8"/>
      </right>
      <top style="thin">
        <color indexed="64"/>
      </top>
      <bottom/>
      <diagonal/>
    </border>
    <border>
      <left style="thin">
        <color indexed="64"/>
      </left>
      <right style="medium">
        <color indexed="8"/>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8"/>
      </bottom>
      <diagonal/>
    </border>
    <border>
      <left style="thin">
        <color indexed="64"/>
      </left>
      <right style="thin">
        <color indexed="64"/>
      </right>
      <top style="thin">
        <color indexed="64"/>
      </top>
      <bottom style="thin">
        <color indexed="8"/>
      </bottom>
      <diagonal/>
    </border>
    <border>
      <left style="thin">
        <color indexed="64"/>
      </left>
      <right style="medium">
        <color indexed="8"/>
      </right>
      <top style="thin">
        <color indexed="64"/>
      </top>
      <bottom style="thin">
        <color indexed="8"/>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style="medium">
        <color indexed="8"/>
      </left>
      <right/>
      <top/>
      <bottom/>
      <diagonal/>
    </border>
    <border>
      <left style="thin">
        <color indexed="8"/>
      </left>
      <right/>
      <top/>
      <bottom/>
      <diagonal/>
    </border>
    <border>
      <left style="thin">
        <color indexed="8"/>
      </left>
      <right style="medium">
        <color indexed="8"/>
      </right>
      <top/>
      <bottom/>
      <diagonal/>
    </border>
    <border>
      <left style="thin">
        <color indexed="8"/>
      </left>
      <right style="medium">
        <color indexed="8"/>
      </right>
      <top style="thin">
        <color indexed="8"/>
      </top>
      <bottom style="thin">
        <color indexed="8"/>
      </bottom>
      <diagonal/>
    </border>
    <border>
      <left/>
      <right/>
      <top style="medium">
        <color indexed="8"/>
      </top>
      <bottom style="thin">
        <color indexed="8"/>
      </bottom>
      <diagonal/>
    </border>
    <border>
      <left/>
      <right style="medium">
        <color theme="1"/>
      </right>
      <top style="medium">
        <color indexed="8"/>
      </top>
      <bottom style="thin">
        <color indexed="8"/>
      </bottom>
      <diagonal/>
    </border>
    <border>
      <left style="thin">
        <color theme="1"/>
      </left>
      <right/>
      <top style="medium">
        <color indexed="8"/>
      </top>
      <bottom/>
      <diagonal/>
    </border>
    <border>
      <left style="thin">
        <color theme="1"/>
      </left>
      <right/>
      <top/>
      <bottom style="thin">
        <color indexed="8"/>
      </bottom>
      <diagonal/>
    </border>
    <border>
      <left style="thin">
        <color theme="1"/>
      </left>
      <right/>
      <top/>
      <bottom style="medium">
        <color indexed="8"/>
      </bottom>
      <diagonal/>
    </border>
    <border>
      <left/>
      <right style="medium">
        <color indexed="8"/>
      </right>
      <top style="medium">
        <color indexed="8"/>
      </top>
      <bottom/>
      <diagonal/>
    </border>
    <border>
      <left style="medium">
        <color theme="1"/>
      </left>
      <right style="thin">
        <color theme="1"/>
      </right>
      <top style="medium">
        <color indexed="8"/>
      </top>
      <bottom/>
      <diagonal/>
    </border>
    <border>
      <left style="thin">
        <color indexed="8"/>
      </left>
      <right style="medium">
        <color indexed="8"/>
      </right>
      <top style="thin">
        <color indexed="8"/>
      </top>
      <bottom style="medium">
        <color indexed="64"/>
      </bottom>
      <diagonal/>
    </border>
  </borders>
  <cellStyleXfs count="748">
    <xf numFmtId="0" fontId="0" fillId="0" borderId="0"/>
    <xf numFmtId="0" fontId="18" fillId="2" borderId="0" applyNumberFormat="0" applyBorder="0" applyAlignment="0" applyProtection="0"/>
    <xf numFmtId="0" fontId="18" fillId="2" borderId="0" applyNumberFormat="0" applyBorder="0" applyAlignment="0" applyProtection="0"/>
    <xf numFmtId="0" fontId="18" fillId="2" borderId="0" applyNumberFormat="0" applyBorder="0" applyAlignment="0" applyProtection="0"/>
    <xf numFmtId="0" fontId="18" fillId="2" borderId="0" applyNumberFormat="0" applyBorder="0" applyAlignment="0" applyProtection="0"/>
    <xf numFmtId="0" fontId="18" fillId="2" borderId="0" applyNumberFormat="0" applyBorder="0" applyAlignment="0" applyProtection="0"/>
    <xf numFmtId="0" fontId="18" fillId="2" borderId="0" applyNumberFormat="0" applyBorder="0" applyAlignment="0" applyProtection="0"/>
    <xf numFmtId="0" fontId="18" fillId="2" borderId="0" applyNumberFormat="0" applyBorder="0" applyAlignment="0" applyProtection="0"/>
    <xf numFmtId="0" fontId="18" fillId="2" borderId="0" applyNumberFormat="0" applyBorder="0" applyAlignment="0" applyProtection="0"/>
    <xf numFmtId="0" fontId="18" fillId="2"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20" fillId="0" borderId="0" applyNumberFormat="0" applyFill="0" applyBorder="0" applyAlignment="0" applyProtection="0"/>
    <xf numFmtId="0" fontId="21" fillId="29" borderId="1" applyNumberFormat="0" applyAlignment="0" applyProtection="0"/>
    <xf numFmtId="0" fontId="21" fillId="29" borderId="1" applyNumberFormat="0" applyAlignment="0" applyProtection="0"/>
    <xf numFmtId="0" fontId="21" fillId="29" borderId="1" applyNumberFormat="0" applyAlignment="0" applyProtection="0"/>
    <xf numFmtId="0" fontId="21" fillId="29" borderId="1" applyNumberFormat="0" applyAlignment="0" applyProtection="0"/>
    <xf numFmtId="0" fontId="21" fillId="29" borderId="1" applyNumberFormat="0" applyAlignment="0" applyProtection="0"/>
    <xf numFmtId="0" fontId="21" fillId="29" borderId="1" applyNumberFormat="0" applyAlignment="0" applyProtection="0"/>
    <xf numFmtId="0" fontId="21" fillId="29" borderId="1" applyNumberFormat="0" applyAlignment="0" applyProtection="0"/>
    <xf numFmtId="0" fontId="21" fillId="29" borderId="1" applyNumberFormat="0" applyAlignment="0" applyProtection="0"/>
    <xf numFmtId="0" fontId="21" fillId="29" borderId="1" applyNumberFormat="0" applyAlignment="0" applyProtection="0"/>
    <xf numFmtId="0" fontId="22" fillId="0" borderId="2" applyNumberFormat="0" applyFill="0" applyAlignment="0" applyProtection="0"/>
    <xf numFmtId="3" fontId="23" fillId="30" borderId="3" applyFont="0" applyFill="0" applyProtection="0">
      <alignment horizontal="right"/>
    </xf>
    <xf numFmtId="0" fontId="8" fillId="31" borderId="4" applyNumberFormat="0" applyFont="0" applyAlignment="0" applyProtection="0"/>
    <xf numFmtId="0" fontId="8" fillId="31" borderId="4" applyNumberFormat="0" applyFont="0" applyAlignment="0" applyProtection="0"/>
    <xf numFmtId="0" fontId="8" fillId="31" borderId="4" applyNumberFormat="0" applyFont="0" applyAlignment="0" applyProtection="0"/>
    <xf numFmtId="0" fontId="8" fillId="31" borderId="4" applyNumberFormat="0" applyFont="0" applyAlignment="0" applyProtection="0"/>
    <xf numFmtId="0" fontId="8" fillId="31" borderId="4" applyNumberFormat="0" applyFont="0" applyAlignment="0" applyProtection="0"/>
    <xf numFmtId="0" fontId="8" fillId="31" borderId="4" applyNumberFormat="0" applyFont="0" applyAlignment="0" applyProtection="0"/>
    <xf numFmtId="0" fontId="8" fillId="31" borderId="4" applyNumberFormat="0" applyFont="0" applyAlignment="0" applyProtection="0"/>
    <xf numFmtId="0" fontId="8" fillId="31" borderId="4" applyNumberFormat="0" applyFont="0" applyAlignment="0" applyProtection="0"/>
    <xf numFmtId="0" fontId="8" fillId="31" borderId="4" applyNumberFormat="0" applyFont="0" applyAlignment="0" applyProtection="0"/>
    <xf numFmtId="0" fontId="24" fillId="9" borderId="1" applyNumberFormat="0" applyAlignment="0" applyProtection="0"/>
    <xf numFmtId="0" fontId="24" fillId="9" borderId="1" applyNumberFormat="0" applyAlignment="0" applyProtection="0"/>
    <xf numFmtId="0" fontId="24" fillId="9" borderId="1" applyNumberFormat="0" applyAlignment="0" applyProtection="0"/>
    <xf numFmtId="0" fontId="24" fillId="9" borderId="1" applyNumberFormat="0" applyAlignment="0" applyProtection="0"/>
    <xf numFmtId="0" fontId="24" fillId="9" borderId="1" applyNumberFormat="0" applyAlignment="0" applyProtection="0"/>
    <xf numFmtId="0" fontId="24" fillId="9" borderId="1" applyNumberFormat="0" applyAlignment="0" applyProtection="0"/>
    <xf numFmtId="0" fontId="24" fillId="9" borderId="1" applyNumberFormat="0" applyAlignment="0" applyProtection="0"/>
    <xf numFmtId="0" fontId="24" fillId="9" borderId="1" applyNumberFormat="0" applyAlignment="0" applyProtection="0"/>
    <xf numFmtId="0" fontId="24" fillId="9" borderId="1" applyNumberFormat="0" applyAlignment="0" applyProtection="0"/>
    <xf numFmtId="185" fontId="11" fillId="0" borderId="0" applyFont="0" applyFill="0" applyBorder="0" applyAlignment="0" applyProtection="0"/>
    <xf numFmtId="185" fontId="10" fillId="0" borderId="0" applyFont="0" applyFill="0" applyBorder="0" applyAlignment="0" applyProtection="0"/>
    <xf numFmtId="0" fontId="9" fillId="29" borderId="3" applyNumberFormat="0" applyFont="0" applyBorder="0" applyAlignment="0" applyProtection="0">
      <alignment horizontal="center"/>
    </xf>
    <xf numFmtId="0" fontId="8" fillId="29" borderId="3" applyNumberFormat="0" applyFont="0" applyBorder="0" applyAlignment="0" applyProtection="0">
      <alignment horizontal="center"/>
    </xf>
    <xf numFmtId="3" fontId="9" fillId="9" borderId="3" applyFont="0" applyProtection="0">
      <alignment horizontal="right"/>
    </xf>
    <xf numFmtId="3" fontId="8" fillId="9" borderId="3" applyFont="0" applyProtection="0">
      <alignment horizontal="right"/>
    </xf>
    <xf numFmtId="10" fontId="9" fillId="9" borderId="3" applyFont="0" applyProtection="0">
      <alignment horizontal="right"/>
    </xf>
    <xf numFmtId="10" fontId="8" fillId="9" borderId="3" applyFont="0" applyProtection="0">
      <alignment horizontal="right"/>
    </xf>
    <xf numFmtId="9" fontId="9" fillId="9" borderId="3" applyFont="0" applyProtection="0">
      <alignment horizontal="right"/>
    </xf>
    <xf numFmtId="9" fontId="8" fillId="9" borderId="3" applyFont="0" applyProtection="0">
      <alignment horizontal="right"/>
    </xf>
    <xf numFmtId="0" fontId="9" fillId="9" borderId="6" applyNumberFormat="0" applyFont="0" applyBorder="0" applyAlignment="0" applyProtection="0">
      <alignment horizontal="left"/>
    </xf>
    <xf numFmtId="0" fontId="8" fillId="9" borderId="6" applyNumberFormat="0" applyFont="0" applyBorder="0" applyAlignment="0" applyProtection="0">
      <alignment horizontal="left"/>
    </xf>
    <xf numFmtId="37" fontId="26" fillId="0" borderId="3">
      <alignment horizontal="right" vertical="center"/>
      <protection locked="0"/>
    </xf>
    <xf numFmtId="189" fontId="9" fillId="32" borderId="3" applyFont="0" applyAlignment="0">
      <protection locked="0"/>
    </xf>
    <xf numFmtId="189" fontId="8" fillId="32" borderId="3" applyFont="0" applyAlignment="0">
      <protection locked="0"/>
    </xf>
    <xf numFmtId="3" fontId="9" fillId="32" borderId="3" applyFont="0">
      <alignment horizontal="right"/>
      <protection locked="0"/>
    </xf>
    <xf numFmtId="3" fontId="8" fillId="32" borderId="3" applyFont="0">
      <alignment horizontal="right"/>
      <protection locked="0"/>
    </xf>
    <xf numFmtId="183" fontId="9" fillId="32" borderId="3" applyFont="0">
      <alignment horizontal="right"/>
      <protection locked="0"/>
    </xf>
    <xf numFmtId="183" fontId="8" fillId="32" borderId="3" applyFont="0">
      <alignment horizontal="right"/>
      <protection locked="0"/>
    </xf>
    <xf numFmtId="10" fontId="9" fillId="32" borderId="3" applyFont="0">
      <alignment horizontal="right"/>
      <protection locked="0"/>
    </xf>
    <xf numFmtId="10" fontId="8" fillId="32" borderId="3" applyFont="0">
      <alignment horizontal="right"/>
      <protection locked="0"/>
    </xf>
    <xf numFmtId="9" fontId="9" fillId="32" borderId="7" applyFont="0">
      <alignment horizontal="right"/>
      <protection locked="0"/>
    </xf>
    <xf numFmtId="9" fontId="8" fillId="32" borderId="7" applyFont="0">
      <alignment horizontal="right"/>
      <protection locked="0"/>
    </xf>
    <xf numFmtId="0" fontId="9" fillId="32" borderId="3" applyFont="0">
      <alignment horizontal="center" wrapText="1"/>
      <protection locked="0"/>
    </xf>
    <xf numFmtId="0" fontId="8" fillId="32" borderId="3" applyFont="0">
      <alignment horizontal="center" wrapText="1"/>
      <protection locked="0"/>
    </xf>
    <xf numFmtId="49" fontId="9" fillId="32" borderId="3" applyFont="0" applyAlignment="0">
      <protection locked="0"/>
    </xf>
    <xf numFmtId="49" fontId="8" fillId="32" borderId="3" applyFont="0" applyAlignment="0">
      <protection locked="0"/>
    </xf>
    <xf numFmtId="0" fontId="27" fillId="3"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168" fontId="8" fillId="0" borderId="0" applyFont="0" applyFill="0" applyBorder="0" applyAlignment="0" applyProtection="0"/>
    <xf numFmtId="167" fontId="8" fillId="0" borderId="0" applyFont="0" applyFill="0" applyBorder="0" applyAlignment="0" applyProtection="0"/>
    <xf numFmtId="0" fontId="28" fillId="33"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9" fillId="0" borderId="0"/>
    <xf numFmtId="0" fontId="1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3" fontId="9" fillId="6" borderId="3">
      <alignment horizontal="right"/>
      <protection locked="0"/>
    </xf>
    <xf numFmtId="3" fontId="8" fillId="6" borderId="3">
      <alignment horizontal="right"/>
      <protection locked="0"/>
    </xf>
    <xf numFmtId="183" fontId="9" fillId="6" borderId="3">
      <alignment horizontal="right"/>
      <protection locked="0"/>
    </xf>
    <xf numFmtId="183" fontId="8" fillId="6" borderId="3">
      <alignment horizontal="right"/>
      <protection locked="0"/>
    </xf>
    <xf numFmtId="10" fontId="9" fillId="6" borderId="3" applyFont="0">
      <alignment horizontal="right"/>
      <protection locked="0"/>
    </xf>
    <xf numFmtId="10" fontId="8" fillId="6" borderId="3" applyFont="0">
      <alignment horizontal="right"/>
      <protection locked="0"/>
    </xf>
    <xf numFmtId="9" fontId="9" fillId="6" borderId="3">
      <alignment horizontal="right"/>
      <protection locked="0"/>
    </xf>
    <xf numFmtId="9" fontId="8" fillId="6" borderId="3">
      <alignment horizontal="right"/>
      <protection locked="0"/>
    </xf>
    <xf numFmtId="0" fontId="9" fillId="6" borderId="3">
      <alignment horizontal="center" wrapText="1"/>
    </xf>
    <xf numFmtId="0" fontId="8" fillId="6" borderId="3">
      <alignment horizontal="center" wrapText="1"/>
    </xf>
    <xf numFmtId="0" fontId="9" fillId="6" borderId="3" applyNumberFormat="0" applyFont="0">
      <alignment horizontal="center" wrapText="1"/>
      <protection locked="0"/>
    </xf>
    <xf numFmtId="0" fontId="8" fillId="6" borderId="3" applyNumberFormat="0" applyFont="0">
      <alignment horizontal="center" wrapText="1"/>
      <protection locked="0"/>
    </xf>
    <xf numFmtId="9" fontId="8" fillId="0" borderId="0" applyFont="0" applyFill="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3" fontId="9" fillId="30" borderId="3" applyFont="0" applyProtection="0">
      <alignment horizontal="right"/>
    </xf>
    <xf numFmtId="3" fontId="8" fillId="30" borderId="3" applyFont="0" applyProtection="0">
      <alignment horizontal="right"/>
    </xf>
    <xf numFmtId="188" fontId="9" fillId="30" borderId="3" applyFont="0" applyProtection="0">
      <alignment horizontal="right"/>
    </xf>
    <xf numFmtId="188" fontId="8" fillId="30" borderId="3" applyFont="0" applyProtection="0">
      <alignment horizontal="right"/>
    </xf>
    <xf numFmtId="183" fontId="9" fillId="30" borderId="3" applyFont="0" applyProtection="0">
      <alignment horizontal="right"/>
    </xf>
    <xf numFmtId="183" fontId="8" fillId="30" borderId="3" applyFont="0" applyProtection="0">
      <alignment horizontal="right"/>
    </xf>
    <xf numFmtId="10" fontId="9" fillId="30" borderId="3" applyFont="0" applyProtection="0">
      <alignment horizontal="right"/>
    </xf>
    <xf numFmtId="10" fontId="8" fillId="30" borderId="3" applyFont="0" applyProtection="0">
      <alignment horizontal="right"/>
    </xf>
    <xf numFmtId="9" fontId="9" fillId="30" borderId="3" applyFont="0" applyProtection="0">
      <alignment horizontal="right"/>
    </xf>
    <xf numFmtId="9" fontId="8" fillId="30" borderId="3" applyFont="0" applyProtection="0">
      <alignment horizontal="right"/>
    </xf>
    <xf numFmtId="190" fontId="9" fillId="30" borderId="3" applyFont="0" applyProtection="0">
      <alignment horizontal="center" wrapText="1"/>
    </xf>
    <xf numFmtId="190" fontId="8" fillId="30" borderId="3" applyFont="0" applyProtection="0">
      <alignment horizontal="center" wrapText="1"/>
    </xf>
    <xf numFmtId="0" fontId="31" fillId="28" borderId="8" applyNumberFormat="0" applyAlignment="0" applyProtection="0"/>
    <xf numFmtId="0" fontId="31" fillId="29" borderId="8" applyNumberFormat="0" applyAlignment="0" applyProtection="0"/>
    <xf numFmtId="0" fontId="31" fillId="29" borderId="8" applyNumberFormat="0" applyAlignment="0" applyProtection="0"/>
    <xf numFmtId="0" fontId="31" fillId="29" borderId="8" applyNumberFormat="0" applyAlignment="0" applyProtection="0"/>
    <xf numFmtId="0" fontId="31" fillId="29" borderId="8" applyNumberFormat="0" applyAlignment="0" applyProtection="0"/>
    <xf numFmtId="0" fontId="31" fillId="29" borderId="8" applyNumberFormat="0" applyAlignment="0" applyProtection="0"/>
    <xf numFmtId="0" fontId="31" fillId="29" borderId="8" applyNumberFormat="0" applyAlignment="0" applyProtection="0"/>
    <xf numFmtId="0" fontId="31" fillId="29" borderId="8" applyNumberFormat="0" applyAlignment="0" applyProtection="0"/>
    <xf numFmtId="0" fontId="31" fillId="29" borderId="8" applyNumberFormat="0" applyAlignment="0" applyProtection="0"/>
    <xf numFmtId="0" fontId="31" fillId="29" borderId="8" applyNumberFormat="0" applyAlignment="0" applyProtection="0"/>
    <xf numFmtId="181" fontId="9" fillId="4" borderId="3" applyFont="0">
      <alignment horizontal="right"/>
    </xf>
    <xf numFmtId="181" fontId="8" fillId="4" borderId="3" applyFont="0">
      <alignment horizontal="right"/>
    </xf>
    <xf numFmtId="1" fontId="9" fillId="4" borderId="3" applyFont="0" applyProtection="0">
      <alignment horizontal="right"/>
    </xf>
    <xf numFmtId="1" fontId="8" fillId="4" borderId="3" applyFont="0" applyProtection="0">
      <alignment horizontal="right"/>
    </xf>
    <xf numFmtId="181" fontId="9" fillId="4" borderId="3" applyFont="0" applyProtection="0"/>
    <xf numFmtId="181" fontId="8" fillId="4" borderId="3" applyFont="0" applyProtection="0"/>
    <xf numFmtId="183" fontId="9" fillId="4" borderId="3" applyFont="0" applyProtection="0"/>
    <xf numFmtId="183" fontId="8" fillId="4" borderId="3" applyFont="0" applyProtection="0"/>
    <xf numFmtId="10" fontId="9" fillId="4" borderId="9" applyFont="0" applyProtection="0">
      <alignment horizontal="right"/>
    </xf>
    <xf numFmtId="10" fontId="8" fillId="4" borderId="9" applyFont="0" applyProtection="0">
      <alignment horizontal="right"/>
    </xf>
    <xf numFmtId="9" fontId="9" fillId="4" borderId="9" applyFont="0" applyProtection="0">
      <alignment horizontal="right"/>
    </xf>
    <xf numFmtId="9" fontId="8" fillId="4" borderId="9" applyFont="0" applyProtection="0">
      <alignment horizontal="right"/>
    </xf>
    <xf numFmtId="186" fontId="9" fillId="4" borderId="9" applyFont="0" applyProtection="0">
      <alignment horizontal="right"/>
    </xf>
    <xf numFmtId="186" fontId="8" fillId="4" borderId="9" applyFont="0" applyProtection="0">
      <alignment horizontal="right"/>
    </xf>
    <xf numFmtId="0" fontId="9" fillId="4" borderId="3" applyFont="0" applyProtection="0">
      <alignment horizontal="center" wrapText="1"/>
      <protection locked="0"/>
    </xf>
    <xf numFmtId="0" fontId="8" fillId="4" borderId="3" applyFont="0" applyProtection="0">
      <alignment horizontal="center" wrapText="1"/>
      <protection locked="0"/>
    </xf>
    <xf numFmtId="0" fontId="9" fillId="4" borderId="3" applyNumberFormat="0" applyFont="0" applyAlignment="0" applyProtection="0"/>
    <xf numFmtId="0" fontId="8" fillId="4" borderId="3" applyNumberFormat="0" applyFont="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4" fillId="0" borderId="10" applyNumberFormat="0" applyFill="0" applyAlignment="0" applyProtection="0"/>
    <xf numFmtId="0" fontId="34" fillId="0" borderId="10"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13" applyNumberFormat="0" applyFill="0" applyAlignment="0" applyProtection="0"/>
    <xf numFmtId="0" fontId="37" fillId="0" borderId="13" applyNumberFormat="0" applyFill="0" applyAlignment="0" applyProtection="0"/>
    <xf numFmtId="0" fontId="25" fillId="0" borderId="0" applyNumberFormat="0" applyFill="0" applyBorder="0" applyAlignment="0">
      <protection locked="0"/>
    </xf>
    <xf numFmtId="0" fontId="38" fillId="35" borderId="14" applyNumberFormat="0" applyAlignment="0" applyProtection="0"/>
    <xf numFmtId="0" fontId="38" fillId="36" borderId="14" applyNumberFormat="0" applyAlignment="0" applyProtection="0"/>
    <xf numFmtId="0" fontId="38" fillId="36" borderId="14" applyNumberFormat="0" applyAlignment="0" applyProtection="0"/>
    <xf numFmtId="0" fontId="38" fillId="36" borderId="14" applyNumberFormat="0" applyAlignment="0" applyProtection="0"/>
    <xf numFmtId="0" fontId="38" fillId="36" borderId="14" applyNumberFormat="0" applyAlignment="0" applyProtection="0"/>
    <xf numFmtId="0" fontId="38" fillId="36" borderId="14" applyNumberFormat="0" applyAlignment="0" applyProtection="0"/>
    <xf numFmtId="0" fontId="38" fillId="36" borderId="14" applyNumberFormat="0" applyAlignment="0" applyProtection="0"/>
    <xf numFmtId="0" fontId="38" fillId="36" borderId="14" applyNumberFormat="0" applyAlignment="0" applyProtection="0"/>
    <xf numFmtId="0" fontId="38" fillId="36" borderId="14" applyNumberFormat="0" applyAlignment="0" applyProtection="0"/>
    <xf numFmtId="0" fontId="38" fillId="36" borderId="14" applyNumberFormat="0" applyAlignment="0" applyProtection="0"/>
    <xf numFmtId="175" fontId="7" fillId="0" borderId="0" applyFont="0" applyFill="0" applyBorder="0" applyAlignment="0" applyProtection="0"/>
    <xf numFmtId="9" fontId="7" fillId="0" borderId="0" applyFont="0" applyFill="0" applyBorder="0" applyAlignment="0" applyProtection="0"/>
    <xf numFmtId="175" fontId="7" fillId="0" borderId="0" applyFont="0" applyFill="0" applyBorder="0" applyAlignment="0" applyProtection="0"/>
    <xf numFmtId="175" fontId="7" fillId="0" borderId="0" applyFont="0" applyFill="0" applyBorder="0" applyAlignment="0" applyProtection="0"/>
    <xf numFmtId="175" fontId="7" fillId="0" borderId="0" applyFont="0" applyFill="0" applyBorder="0" applyAlignment="0" applyProtection="0"/>
    <xf numFmtId="174" fontId="7" fillId="0" borderId="0" applyFont="0" applyFill="0" applyBorder="0" applyAlignment="0" applyProtection="0"/>
    <xf numFmtId="174" fontId="7" fillId="0" borderId="0" applyFont="0" applyFill="0" applyBorder="0" applyAlignment="0" applyProtection="0"/>
    <xf numFmtId="175" fontId="7" fillId="0" borderId="0" applyFont="0" applyFill="0" applyBorder="0" applyAlignment="0" applyProtection="0"/>
    <xf numFmtId="175" fontId="7" fillId="0" borderId="0" applyFont="0" applyFill="0" applyBorder="0" applyAlignment="0" applyProtection="0"/>
    <xf numFmtId="174" fontId="7" fillId="0" borderId="0" applyFont="0" applyFill="0" applyBorder="0" applyAlignment="0" applyProtection="0"/>
    <xf numFmtId="174" fontId="7" fillId="0" borderId="0" applyFont="0" applyFill="0" applyBorder="0" applyAlignment="0" applyProtection="0"/>
    <xf numFmtId="174" fontId="7" fillId="0" borderId="0" applyFont="0" applyFill="0" applyBorder="0" applyAlignment="0" applyProtection="0"/>
    <xf numFmtId="174" fontId="7" fillId="0" borderId="0" applyFont="0" applyFill="0" applyBorder="0" applyAlignment="0" applyProtection="0"/>
    <xf numFmtId="174" fontId="7" fillId="0" borderId="0" applyFont="0" applyFill="0" applyBorder="0" applyAlignment="0" applyProtection="0"/>
    <xf numFmtId="174" fontId="7" fillId="0" borderId="0" applyFont="0" applyFill="0" applyBorder="0" applyAlignment="0" applyProtection="0"/>
    <xf numFmtId="174" fontId="7" fillId="0" borderId="0" applyFont="0" applyFill="0" applyBorder="0" applyAlignment="0" applyProtection="0"/>
    <xf numFmtId="174" fontId="7" fillId="0" borderId="0" applyFont="0" applyFill="0" applyBorder="0" applyAlignment="0" applyProtection="0"/>
    <xf numFmtId="175" fontId="7" fillId="0" borderId="0" applyFont="0" applyFill="0" applyBorder="0" applyAlignment="0" applyProtection="0"/>
    <xf numFmtId="174" fontId="7" fillId="0" borderId="0" applyFont="0" applyFill="0" applyBorder="0" applyAlignment="0" applyProtection="0"/>
    <xf numFmtId="175" fontId="7" fillId="0" borderId="0" applyFont="0" applyFill="0" applyBorder="0" applyAlignment="0" applyProtection="0"/>
    <xf numFmtId="0" fontId="7" fillId="0" borderId="0"/>
    <xf numFmtId="0" fontId="7" fillId="0" borderId="0" applyFont="0" applyFill="0" applyBorder="0" applyAlignment="0" applyProtection="0"/>
    <xf numFmtId="0" fontId="7" fillId="0" borderId="0"/>
    <xf numFmtId="9" fontId="6" fillId="0" borderId="0" applyFont="0" applyFill="0" applyBorder="0" applyAlignment="0" applyProtection="0"/>
    <xf numFmtId="9" fontId="7" fillId="0" borderId="0" applyFont="0" applyFill="0" applyBorder="0" applyAlignment="0" applyProtection="0"/>
    <xf numFmtId="0" fontId="7" fillId="0" borderId="0" applyFont="0" applyFill="0" applyBorder="0" applyAlignment="0" applyProtection="0"/>
    <xf numFmtId="166" fontId="7" fillId="0" borderId="0" applyFont="0" applyFill="0" applyBorder="0" applyAlignment="0" applyProtection="0"/>
    <xf numFmtId="9" fontId="10" fillId="0" borderId="0" applyFont="0" applyFill="0" applyBorder="0" applyAlignment="0" applyProtection="0"/>
    <xf numFmtId="191" fontId="7" fillId="0" borderId="0" applyFont="0" applyFill="0" applyBorder="0" applyAlignment="0" applyProtection="0"/>
    <xf numFmtId="171" fontId="7" fillId="0" borderId="0" applyFont="0" applyFill="0" applyBorder="0" applyAlignment="0" applyProtection="0"/>
    <xf numFmtId="9" fontId="5" fillId="0" borderId="0" applyFont="0" applyFill="0" applyBorder="0" applyAlignment="0" applyProtection="0"/>
    <xf numFmtId="166"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9" fontId="10" fillId="0" borderId="0" applyFont="0" applyFill="0" applyBorder="0" applyAlignment="0" applyProtection="0"/>
    <xf numFmtId="168" fontId="7" fillId="0" borderId="0" applyFont="0" applyFill="0" applyBorder="0" applyAlignment="0" applyProtection="0"/>
    <xf numFmtId="9" fontId="4" fillId="0" borderId="0" applyFont="0" applyFill="0" applyBorder="0" applyAlignment="0" applyProtection="0"/>
    <xf numFmtId="168" fontId="7" fillId="0" borderId="0" applyFont="0" applyFill="0" applyBorder="0" applyAlignment="0" applyProtection="0"/>
    <xf numFmtId="166" fontId="7" fillId="0" borderId="0" applyFont="0" applyFill="0" applyBorder="0" applyAlignment="0" applyProtection="0"/>
    <xf numFmtId="171" fontId="7" fillId="0" borderId="0" applyFont="0" applyFill="0" applyBorder="0" applyAlignment="0" applyProtection="0"/>
    <xf numFmtId="171" fontId="7" fillId="0" borderId="0" applyFont="0" applyFill="0" applyBorder="0" applyAlignment="0" applyProtection="0"/>
    <xf numFmtId="175" fontId="7" fillId="0" borderId="0" applyFont="0" applyFill="0" applyBorder="0" applyAlignment="0" applyProtection="0"/>
    <xf numFmtId="0" fontId="7" fillId="31" borderId="4" applyNumberFormat="0" applyFont="0" applyAlignment="0" applyProtection="0"/>
    <xf numFmtId="0" fontId="7" fillId="31" borderId="4" applyNumberFormat="0" applyFont="0" applyAlignment="0" applyProtection="0"/>
    <xf numFmtId="0" fontId="7" fillId="31" borderId="4" applyNumberFormat="0" applyFont="0" applyAlignment="0" applyProtection="0"/>
    <xf numFmtId="0" fontId="7" fillId="31" borderId="4" applyNumberFormat="0" applyFont="0" applyAlignment="0" applyProtection="0"/>
    <xf numFmtId="0" fontId="7" fillId="31" borderId="4" applyNumberFormat="0" applyFont="0" applyAlignment="0" applyProtection="0"/>
    <xf numFmtId="0" fontId="7" fillId="31" borderId="4" applyNumberFormat="0" applyFont="0" applyAlignment="0" applyProtection="0"/>
    <xf numFmtId="0" fontId="7" fillId="31" borderId="4" applyNumberFormat="0" applyFont="0" applyAlignment="0" applyProtection="0"/>
    <xf numFmtId="0" fontId="7" fillId="31" borderId="4" applyNumberFormat="0" applyFont="0" applyAlignment="0" applyProtection="0"/>
    <xf numFmtId="0" fontId="7" fillId="31" borderId="4" applyNumberFormat="0" applyFont="0" applyAlignment="0" applyProtection="0"/>
    <xf numFmtId="0" fontId="7" fillId="29" borderId="3" applyNumberFormat="0" applyFont="0" applyBorder="0" applyAlignment="0" applyProtection="0">
      <alignment horizontal="center"/>
    </xf>
    <xf numFmtId="0" fontId="7" fillId="29" borderId="3" applyNumberFormat="0" applyFont="0" applyBorder="0" applyAlignment="0" applyProtection="0">
      <alignment horizontal="center"/>
    </xf>
    <xf numFmtId="3" fontId="7" fillId="9" borderId="3" applyFont="0" applyProtection="0">
      <alignment horizontal="right"/>
    </xf>
    <xf numFmtId="3" fontId="7" fillId="9" borderId="3" applyFont="0" applyProtection="0">
      <alignment horizontal="right"/>
    </xf>
    <xf numFmtId="10" fontId="7" fillId="9" borderId="3" applyFont="0" applyProtection="0">
      <alignment horizontal="right"/>
    </xf>
    <xf numFmtId="10" fontId="7" fillId="9" borderId="3" applyFont="0" applyProtection="0">
      <alignment horizontal="right"/>
    </xf>
    <xf numFmtId="9" fontId="7" fillId="9" borderId="3" applyFont="0" applyProtection="0">
      <alignment horizontal="right"/>
    </xf>
    <xf numFmtId="9" fontId="7" fillId="9" borderId="3" applyFont="0" applyProtection="0">
      <alignment horizontal="right"/>
    </xf>
    <xf numFmtId="0" fontId="7" fillId="9" borderId="6" applyNumberFormat="0" applyFont="0" applyBorder="0" applyAlignment="0" applyProtection="0">
      <alignment horizontal="left"/>
    </xf>
    <xf numFmtId="0" fontId="7" fillId="9" borderId="6" applyNumberFormat="0" applyFont="0" applyBorder="0" applyAlignment="0" applyProtection="0">
      <alignment horizontal="left"/>
    </xf>
    <xf numFmtId="189" fontId="7" fillId="32" borderId="3" applyFont="0" applyAlignment="0">
      <protection locked="0"/>
    </xf>
    <xf numFmtId="189" fontId="7" fillId="32" borderId="3" applyFont="0" applyAlignment="0">
      <protection locked="0"/>
    </xf>
    <xf numFmtId="3" fontId="7" fillId="32" borderId="3" applyFont="0">
      <alignment horizontal="right"/>
      <protection locked="0"/>
    </xf>
    <xf numFmtId="3" fontId="7" fillId="32" borderId="3" applyFont="0">
      <alignment horizontal="right"/>
      <protection locked="0"/>
    </xf>
    <xf numFmtId="183" fontId="7" fillId="32" borderId="3" applyFont="0">
      <alignment horizontal="right"/>
      <protection locked="0"/>
    </xf>
    <xf numFmtId="183" fontId="7" fillId="32" borderId="3" applyFont="0">
      <alignment horizontal="right"/>
      <protection locked="0"/>
    </xf>
    <xf numFmtId="10" fontId="7" fillId="32" borderId="3" applyFont="0">
      <alignment horizontal="right"/>
      <protection locked="0"/>
    </xf>
    <xf numFmtId="10" fontId="7" fillId="32" borderId="3" applyFont="0">
      <alignment horizontal="right"/>
      <protection locked="0"/>
    </xf>
    <xf numFmtId="9" fontId="7" fillId="32" borderId="7" applyFont="0">
      <alignment horizontal="right"/>
      <protection locked="0"/>
    </xf>
    <xf numFmtId="9" fontId="7" fillId="32" borderId="7" applyFont="0">
      <alignment horizontal="right"/>
      <protection locked="0"/>
    </xf>
    <xf numFmtId="0" fontId="7" fillId="32" borderId="3" applyFont="0">
      <alignment horizontal="center" wrapText="1"/>
      <protection locked="0"/>
    </xf>
    <xf numFmtId="0" fontId="7" fillId="32" borderId="3" applyFont="0">
      <alignment horizontal="center" wrapText="1"/>
      <protection locked="0"/>
    </xf>
    <xf numFmtId="49" fontId="7" fillId="32" borderId="3" applyFont="0" applyAlignment="0">
      <protection locked="0"/>
    </xf>
    <xf numFmtId="49" fontId="7" fillId="32" borderId="3" applyFont="0" applyAlignment="0">
      <protection locked="0"/>
    </xf>
    <xf numFmtId="167" fontId="7" fillId="0" borderId="0" applyFont="0" applyFill="0" applyBorder="0" applyAlignment="0" applyProtection="0"/>
    <xf numFmtId="3" fontId="7" fillId="6" borderId="3">
      <alignment horizontal="right"/>
      <protection locked="0"/>
    </xf>
    <xf numFmtId="3" fontId="7" fillId="6" borderId="3">
      <alignment horizontal="right"/>
      <protection locked="0"/>
    </xf>
    <xf numFmtId="183" fontId="7" fillId="6" borderId="3">
      <alignment horizontal="right"/>
      <protection locked="0"/>
    </xf>
    <xf numFmtId="183" fontId="7" fillId="6" borderId="3">
      <alignment horizontal="right"/>
      <protection locked="0"/>
    </xf>
    <xf numFmtId="10" fontId="7" fillId="6" borderId="3" applyFont="0">
      <alignment horizontal="right"/>
      <protection locked="0"/>
    </xf>
    <xf numFmtId="10" fontId="7" fillId="6" borderId="3" applyFont="0">
      <alignment horizontal="right"/>
      <protection locked="0"/>
    </xf>
    <xf numFmtId="9" fontId="7" fillId="6" borderId="3">
      <alignment horizontal="right"/>
      <protection locked="0"/>
    </xf>
    <xf numFmtId="9" fontId="7" fillId="6" borderId="3">
      <alignment horizontal="right"/>
      <protection locked="0"/>
    </xf>
    <xf numFmtId="0" fontId="7" fillId="6" borderId="3">
      <alignment horizontal="center" wrapText="1"/>
    </xf>
    <xf numFmtId="0" fontId="7" fillId="6" borderId="3">
      <alignment horizontal="center" wrapText="1"/>
    </xf>
    <xf numFmtId="0" fontId="7" fillId="6" borderId="3" applyNumberFormat="0" applyFont="0">
      <alignment horizontal="center" wrapText="1"/>
      <protection locked="0"/>
    </xf>
    <xf numFmtId="0" fontId="7" fillId="6" borderId="3" applyNumberFormat="0" applyFont="0">
      <alignment horizontal="center" wrapText="1"/>
      <protection locked="0"/>
    </xf>
    <xf numFmtId="3" fontId="7" fillId="30" borderId="3" applyFont="0" applyProtection="0">
      <alignment horizontal="right"/>
    </xf>
    <xf numFmtId="3" fontId="7" fillId="30" borderId="3" applyFont="0" applyProtection="0">
      <alignment horizontal="right"/>
    </xf>
    <xf numFmtId="188" fontId="7" fillId="30" borderId="3" applyFont="0" applyProtection="0">
      <alignment horizontal="right"/>
    </xf>
    <xf numFmtId="188" fontId="7" fillId="30" borderId="3" applyFont="0" applyProtection="0">
      <alignment horizontal="right"/>
    </xf>
    <xf numFmtId="183" fontId="7" fillId="30" borderId="3" applyFont="0" applyProtection="0">
      <alignment horizontal="right"/>
    </xf>
    <xf numFmtId="183" fontId="7" fillId="30" borderId="3" applyFont="0" applyProtection="0">
      <alignment horizontal="right"/>
    </xf>
    <xf numFmtId="10" fontId="7" fillId="30" borderId="3" applyFont="0" applyProtection="0">
      <alignment horizontal="right"/>
    </xf>
    <xf numFmtId="10" fontId="7" fillId="30" borderId="3" applyFont="0" applyProtection="0">
      <alignment horizontal="right"/>
    </xf>
    <xf numFmtId="9" fontId="7" fillId="30" borderId="3" applyFont="0" applyProtection="0">
      <alignment horizontal="right"/>
    </xf>
    <xf numFmtId="9" fontId="7" fillId="30" borderId="3" applyFont="0" applyProtection="0">
      <alignment horizontal="right"/>
    </xf>
    <xf numFmtId="190" fontId="7" fillId="30" borderId="3" applyFont="0" applyProtection="0">
      <alignment horizontal="center" wrapText="1"/>
    </xf>
    <xf numFmtId="190" fontId="7" fillId="30" borderId="3" applyFont="0" applyProtection="0">
      <alignment horizontal="center" wrapText="1"/>
    </xf>
    <xf numFmtId="181" fontId="7" fillId="4" borderId="3" applyFont="0">
      <alignment horizontal="right"/>
    </xf>
    <xf numFmtId="181" fontId="7" fillId="4" borderId="3" applyFont="0">
      <alignment horizontal="right"/>
    </xf>
    <xf numFmtId="1" fontId="7" fillId="4" borderId="3" applyFont="0" applyProtection="0">
      <alignment horizontal="right"/>
    </xf>
    <xf numFmtId="1" fontId="7" fillId="4" borderId="3" applyFont="0" applyProtection="0">
      <alignment horizontal="right"/>
    </xf>
    <xf numFmtId="181" fontId="7" fillId="4" borderId="3" applyFont="0" applyProtection="0"/>
    <xf numFmtId="181" fontId="7" fillId="4" borderId="3" applyFont="0" applyProtection="0"/>
    <xf numFmtId="183" fontId="7" fillId="4" borderId="3" applyFont="0" applyProtection="0"/>
    <xf numFmtId="183" fontId="7" fillId="4" borderId="3" applyFont="0" applyProtection="0"/>
    <xf numFmtId="10" fontId="7" fillId="4" borderId="9" applyFont="0" applyProtection="0">
      <alignment horizontal="right"/>
    </xf>
    <xf numFmtId="10" fontId="7" fillId="4" borderId="9" applyFont="0" applyProtection="0">
      <alignment horizontal="right"/>
    </xf>
    <xf numFmtId="9" fontId="7" fillId="4" borderId="9" applyFont="0" applyProtection="0">
      <alignment horizontal="right"/>
    </xf>
    <xf numFmtId="9" fontId="7" fillId="4" borderId="9" applyFont="0" applyProtection="0">
      <alignment horizontal="right"/>
    </xf>
    <xf numFmtId="186" fontId="7" fillId="4" borderId="9" applyFont="0" applyProtection="0">
      <alignment horizontal="right"/>
    </xf>
    <xf numFmtId="186" fontId="7" fillId="4" borderId="9" applyFont="0" applyProtection="0">
      <alignment horizontal="right"/>
    </xf>
    <xf numFmtId="0" fontId="7" fillId="4" borderId="3" applyFont="0" applyProtection="0">
      <alignment horizontal="center" wrapText="1"/>
      <protection locked="0"/>
    </xf>
    <xf numFmtId="0" fontId="7" fillId="4" borderId="3" applyFont="0" applyProtection="0">
      <alignment horizontal="center" wrapText="1"/>
      <protection locked="0"/>
    </xf>
    <xf numFmtId="0" fontId="7" fillId="4" borderId="3" applyNumberFormat="0" applyFont="0" applyAlignment="0" applyProtection="0"/>
    <xf numFmtId="0" fontId="7" fillId="4" borderId="3" applyNumberFormat="0" applyFon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75" fontId="7" fillId="0" borderId="0" applyFont="0" applyFill="0" applyBorder="0" applyAlignment="0" applyProtection="0"/>
    <xf numFmtId="175" fontId="7" fillId="0" borderId="0" applyFont="0" applyFill="0" applyBorder="0" applyAlignment="0" applyProtection="0"/>
    <xf numFmtId="175" fontId="7" fillId="0" borderId="0" applyFont="0" applyFill="0" applyBorder="0" applyAlignment="0" applyProtection="0"/>
    <xf numFmtId="175" fontId="7" fillId="0" borderId="0" applyFont="0" applyFill="0" applyBorder="0" applyAlignment="0" applyProtection="0"/>
    <xf numFmtId="175" fontId="7" fillId="0" borderId="0" applyFont="0" applyFill="0" applyBorder="0" applyAlignment="0" applyProtection="0"/>
    <xf numFmtId="175" fontId="7" fillId="0" borderId="0" applyFont="0" applyFill="0" applyBorder="0" applyAlignment="0" applyProtection="0"/>
    <xf numFmtId="175" fontId="7" fillId="0" borderId="0" applyFont="0" applyFill="0" applyBorder="0" applyAlignment="0" applyProtection="0"/>
    <xf numFmtId="175" fontId="7" fillId="0" borderId="0" applyFont="0" applyFill="0" applyBorder="0" applyAlignment="0" applyProtection="0"/>
    <xf numFmtId="174" fontId="7" fillId="0" borderId="0" applyFont="0" applyFill="0" applyBorder="0" applyAlignment="0" applyProtection="0"/>
    <xf numFmtId="174" fontId="7" fillId="0" borderId="0" applyFont="0" applyFill="0" applyBorder="0" applyAlignment="0" applyProtection="0"/>
    <xf numFmtId="174" fontId="7" fillId="0" borderId="0" applyFont="0" applyFill="0" applyBorder="0" applyAlignment="0" applyProtection="0"/>
    <xf numFmtId="174" fontId="7" fillId="0" borderId="0" applyFont="0" applyFill="0" applyBorder="0" applyAlignment="0" applyProtection="0"/>
    <xf numFmtId="174" fontId="7" fillId="0" borderId="0" applyFont="0" applyFill="0" applyBorder="0" applyAlignment="0" applyProtection="0"/>
    <xf numFmtId="174" fontId="7" fillId="0" borderId="0" applyFont="0" applyFill="0" applyBorder="0" applyAlignment="0" applyProtection="0"/>
    <xf numFmtId="174" fontId="7" fillId="0" borderId="0" applyFont="0" applyFill="0" applyBorder="0" applyAlignment="0" applyProtection="0"/>
    <xf numFmtId="41" fontId="44" fillId="0" borderId="0" applyFill="0" applyBorder="0" applyProtection="0">
      <alignment vertical="center"/>
    </xf>
    <xf numFmtId="42" fontId="44" fillId="0" borderId="0" applyFill="0" applyBorder="0" applyProtection="0">
      <alignment vertical="center"/>
    </xf>
    <xf numFmtId="0" fontId="45" fillId="42" borderId="296" applyNumberFormat="0" applyAlignment="0" applyProtection="0"/>
    <xf numFmtId="0" fontId="46" fillId="0" borderId="297" applyNumberFormat="0" applyFill="0" applyAlignment="0" applyProtection="0"/>
    <xf numFmtId="49" fontId="44" fillId="0" borderId="298" applyFill="0" applyBorder="0" applyProtection="0">
      <alignment horizontal="center" vertical="center"/>
    </xf>
    <xf numFmtId="49" fontId="47" fillId="0" borderId="0" applyFill="0" applyBorder="0" applyProtection="0">
      <alignment horizontal="left" vertical="center"/>
    </xf>
    <xf numFmtId="193" fontId="48" fillId="0" borderId="0" applyFill="0" applyBorder="0" applyAlignment="0" applyProtection="0">
      <alignment horizontal="left" vertical="center"/>
    </xf>
    <xf numFmtId="0" fontId="49" fillId="43" borderId="296" applyNumberFormat="0" applyAlignment="0" applyProtection="0"/>
    <xf numFmtId="194" fontId="7" fillId="0" borderId="0" applyFont="0" applyFill="0" applyBorder="0" applyProtection="0">
      <alignment vertical="center"/>
    </xf>
    <xf numFmtId="195" fontId="7" fillId="0" borderId="0" applyFont="0" applyFill="0" applyBorder="0" applyProtection="0">
      <alignment vertical="center"/>
    </xf>
    <xf numFmtId="196" fontId="7" fillId="0" borderId="0" applyFont="0" applyFill="0" applyBorder="0" applyProtection="0">
      <alignment vertical="center"/>
    </xf>
    <xf numFmtId="197" fontId="7" fillId="0" borderId="56" applyFont="0" applyFill="0" applyBorder="0" applyProtection="0">
      <alignment vertical="center"/>
    </xf>
    <xf numFmtId="198" fontId="50" fillId="0" borderId="0" applyFont="0" applyBorder="0">
      <alignment vertical="center"/>
    </xf>
    <xf numFmtId="199" fontId="7" fillId="0" borderId="0" applyFont="0" applyBorder="0">
      <alignment vertical="center"/>
    </xf>
    <xf numFmtId="200" fontId="7" fillId="0" borderId="0" applyFont="0" applyBorder="0">
      <alignment vertical="center"/>
    </xf>
    <xf numFmtId="201" fontId="7" fillId="0" borderId="0" applyFont="0" applyBorder="0">
      <alignment vertical="center"/>
    </xf>
    <xf numFmtId="202" fontId="50" fillId="0" borderId="0" applyFont="0" applyBorder="0">
      <alignment vertical="center"/>
    </xf>
    <xf numFmtId="203" fontId="7" fillId="0" borderId="0" applyFont="0" applyBorder="0">
      <alignment horizontal="right"/>
      <protection locked="0"/>
    </xf>
    <xf numFmtId="204" fontId="7" fillId="0" borderId="0" applyFont="0" applyBorder="0">
      <alignment vertical="center"/>
    </xf>
    <xf numFmtId="205" fontId="7" fillId="0" borderId="0" applyFont="0" applyBorder="0">
      <alignment vertical="center"/>
    </xf>
    <xf numFmtId="49" fontId="51" fillId="0" borderId="0" applyFill="0" applyBorder="0" applyProtection="0">
      <alignment horizontal="left"/>
    </xf>
    <xf numFmtId="0" fontId="52" fillId="0" borderId="0"/>
    <xf numFmtId="0" fontId="7" fillId="0" borderId="0"/>
    <xf numFmtId="206" fontId="44" fillId="0" borderId="0" applyFill="0" applyBorder="0" applyAlignment="0" applyProtection="0">
      <alignment vertical="center"/>
    </xf>
    <xf numFmtId="207" fontId="44" fillId="0" borderId="0" applyFill="0" applyBorder="0" applyAlignment="0" applyProtection="0">
      <alignment vertical="center"/>
    </xf>
    <xf numFmtId="208" fontId="44" fillId="0" borderId="0" applyFill="0" applyBorder="0" applyProtection="0">
      <alignment horizontal="left" vertical="center"/>
    </xf>
    <xf numFmtId="209" fontId="44" fillId="0" borderId="0" applyFill="0" applyBorder="0" applyProtection="0">
      <alignment horizontal="left" vertical="center"/>
    </xf>
    <xf numFmtId="210" fontId="44" fillId="0" borderId="0" applyFill="0" applyBorder="0" applyProtection="0">
      <alignment horizontal="left" vertical="center"/>
    </xf>
    <xf numFmtId="211" fontId="44" fillId="0" borderId="0" applyFill="0" applyBorder="0" applyProtection="0">
      <alignment horizontal="left" vertical="center"/>
    </xf>
    <xf numFmtId="212" fontId="44" fillId="0" borderId="0" applyFill="0" applyBorder="0" applyProtection="0">
      <alignment horizontal="left" vertical="center"/>
    </xf>
    <xf numFmtId="213" fontId="44" fillId="0" borderId="0" applyFill="0" applyBorder="0" applyProtection="0">
      <alignment vertical="center"/>
    </xf>
    <xf numFmtId="49" fontId="53" fillId="0" borderId="0" applyFill="0" applyBorder="0" applyProtection="0">
      <alignment horizontal="left"/>
    </xf>
    <xf numFmtId="0" fontId="54" fillId="44" borderId="299" applyNumberFormat="0" applyAlignment="0" applyProtection="0"/>
    <xf numFmtId="0" fontId="18" fillId="45" borderId="0" applyNumberFormat="0" applyBorder="0" applyAlignment="0" applyProtection="0"/>
    <xf numFmtId="0" fontId="18" fillId="45"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50" borderId="0" applyNumberFormat="0" applyBorder="0" applyAlignment="0" applyProtection="0"/>
    <xf numFmtId="0" fontId="18" fillId="50" borderId="0" applyNumberFormat="0" applyBorder="0" applyAlignment="0" applyProtection="0"/>
    <xf numFmtId="0" fontId="18" fillId="45" borderId="0" applyNumberFormat="0" applyBorder="0" applyAlignment="0" applyProtection="0"/>
    <xf numFmtId="0" fontId="18" fillId="46" borderId="0" applyNumberFormat="0" applyBorder="0" applyAlignment="0" applyProtection="0"/>
    <xf numFmtId="0" fontId="18" fillId="47" borderId="0" applyNumberFormat="0" applyBorder="0" applyAlignment="0" applyProtection="0"/>
    <xf numFmtId="0" fontId="18" fillId="48" borderId="0" applyNumberFormat="0" applyBorder="0" applyAlignment="0" applyProtection="0"/>
    <xf numFmtId="0" fontId="18" fillId="49" borderId="0" applyNumberFormat="0" applyBorder="0" applyAlignment="0" applyProtection="0"/>
    <xf numFmtId="0" fontId="18" fillId="50"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2" borderId="0" applyNumberFormat="0" applyBorder="0" applyAlignment="0" applyProtection="0"/>
    <xf numFmtId="0" fontId="18" fillId="52" borderId="0" applyNumberFormat="0" applyBorder="0" applyAlignment="0" applyProtection="0"/>
    <xf numFmtId="0" fontId="18" fillId="53" borderId="0" applyNumberFormat="0" applyBorder="0" applyAlignment="0" applyProtection="0"/>
    <xf numFmtId="0" fontId="18" fillId="53" borderId="0" applyNumberFormat="0" applyBorder="0" applyAlignment="0" applyProtection="0"/>
    <xf numFmtId="0" fontId="18" fillId="54" borderId="0" applyNumberFormat="0" applyBorder="0" applyAlignment="0" applyProtection="0"/>
    <xf numFmtId="0" fontId="18" fillId="54" borderId="0" applyNumberFormat="0" applyBorder="0" applyAlignment="0" applyProtection="0"/>
    <xf numFmtId="0" fontId="18" fillId="55" borderId="0" applyNumberFormat="0" applyBorder="0" applyAlignment="0" applyProtection="0"/>
    <xf numFmtId="0" fontId="18" fillId="55" borderId="0" applyNumberFormat="0" applyBorder="0" applyAlignment="0" applyProtection="0"/>
    <xf numFmtId="0" fontId="18" fillId="56" borderId="0" applyNumberFormat="0" applyBorder="0" applyAlignment="0" applyProtection="0"/>
    <xf numFmtId="0" fontId="18" fillId="56" borderId="0" applyNumberFormat="0" applyBorder="0" applyAlignment="0" applyProtection="0"/>
    <xf numFmtId="0" fontId="18" fillId="51" borderId="0" applyNumberFormat="0" applyBorder="0" applyAlignment="0" applyProtection="0"/>
    <xf numFmtId="0" fontId="18" fillId="52" borderId="0" applyNumberFormat="0" applyBorder="0" applyAlignment="0" applyProtection="0"/>
    <xf numFmtId="0" fontId="18" fillId="53" borderId="0" applyNumberFormat="0" applyBorder="0" applyAlignment="0" applyProtection="0"/>
    <xf numFmtId="0" fontId="18" fillId="54" borderId="0" applyNumberFormat="0" applyBorder="0" applyAlignment="0" applyProtection="0"/>
    <xf numFmtId="0" fontId="18" fillId="55" borderId="0" applyNumberFormat="0" applyBorder="0" applyAlignment="0" applyProtection="0"/>
    <xf numFmtId="0" fontId="18" fillId="56"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57" borderId="0" applyNumberFormat="0" applyBorder="0" applyAlignment="0" applyProtection="0"/>
    <xf numFmtId="0" fontId="19" fillId="58" borderId="0" applyNumberFormat="0" applyBorder="0" applyAlignment="0" applyProtection="0"/>
    <xf numFmtId="0" fontId="19" fillId="59" borderId="0" applyNumberFormat="0" applyBorder="0" applyAlignment="0" applyProtection="0"/>
    <xf numFmtId="0" fontId="19" fillId="60" borderId="0" applyNumberFormat="0" applyBorder="0" applyAlignment="0" applyProtection="0"/>
    <xf numFmtId="0" fontId="19" fillId="61" borderId="0" applyNumberFormat="0" applyBorder="0" applyAlignment="0" applyProtection="0"/>
    <xf numFmtId="0" fontId="19" fillId="62" borderId="0" applyNumberFormat="0" applyBorder="0" applyAlignment="0" applyProtection="0"/>
    <xf numFmtId="0" fontId="19" fillId="63" borderId="0" applyNumberFormat="0" applyBorder="0" applyAlignment="0" applyProtection="0"/>
    <xf numFmtId="0" fontId="19" fillId="64" borderId="0" applyNumberFormat="0" applyBorder="0" applyAlignment="0" applyProtection="0"/>
    <xf numFmtId="0" fontId="19" fillId="65" borderId="0" applyNumberFormat="0" applyBorder="0" applyAlignment="0" applyProtection="0"/>
    <xf numFmtId="0" fontId="19" fillId="66" borderId="0" applyNumberFormat="0" applyBorder="0" applyAlignment="0" applyProtection="0"/>
    <xf numFmtId="0" fontId="19" fillId="67" borderId="0" applyNumberFormat="0" applyBorder="0" applyAlignment="0" applyProtection="0"/>
    <xf numFmtId="0" fontId="19" fillId="68" borderId="0" applyNumberFormat="0" applyBorder="0" applyAlignment="0" applyProtection="0"/>
    <xf numFmtId="0" fontId="55" fillId="69" borderId="0" applyNumberFormat="0" applyBorder="0" applyAlignment="0" applyProtection="0"/>
    <xf numFmtId="0" fontId="45" fillId="70" borderId="296" applyNumberFormat="0" applyAlignment="0" applyProtection="0"/>
    <xf numFmtId="0" fontId="45" fillId="70" borderId="296" applyNumberFormat="0" applyAlignment="0" applyProtection="0"/>
    <xf numFmtId="0" fontId="45" fillId="70" borderId="296" applyNumberFormat="0" applyAlignment="0" applyProtection="0"/>
    <xf numFmtId="0" fontId="46" fillId="0" borderId="297" applyNumberFormat="0" applyFill="0" applyAlignment="0" applyProtection="0"/>
    <xf numFmtId="0" fontId="38" fillId="71" borderId="299" applyNumberFormat="0" applyAlignment="0" applyProtection="0"/>
    <xf numFmtId="168" fontId="7" fillId="0" borderId="0" applyFont="0" applyFill="0" applyBorder="0" applyAlignment="0" applyProtection="0">
      <alignment vertical="center"/>
    </xf>
    <xf numFmtId="0" fontId="18" fillId="31" borderId="300" applyNumberFormat="0" applyFont="0" applyAlignment="0" applyProtection="0"/>
    <xf numFmtId="0" fontId="18" fillId="31" borderId="300" applyNumberFormat="0" applyFont="0" applyAlignment="0" applyProtection="0"/>
    <xf numFmtId="0" fontId="49" fillId="9" borderId="296" applyNumberFormat="0" applyAlignment="0" applyProtection="0"/>
    <xf numFmtId="0" fontId="49" fillId="9" borderId="296" applyNumberFormat="0" applyAlignment="0" applyProtection="0"/>
    <xf numFmtId="0" fontId="56" fillId="0" borderId="0" applyNumberFormat="0" applyFill="0" applyBorder="0" applyAlignment="0" applyProtection="0"/>
    <xf numFmtId="0" fontId="57" fillId="72" borderId="0" applyNumberFormat="0" applyBorder="0" applyAlignment="0" applyProtection="0"/>
    <xf numFmtId="0" fontId="58" fillId="0" borderId="301" applyNumberFormat="0" applyFill="0" applyAlignment="0" applyProtection="0"/>
    <xf numFmtId="0" fontId="59" fillId="0" borderId="302" applyNumberFormat="0" applyFill="0" applyAlignment="0" applyProtection="0"/>
    <xf numFmtId="0" fontId="60" fillId="0" borderId="303" applyNumberFormat="0" applyFill="0" applyAlignment="0" applyProtection="0"/>
    <xf numFmtId="0" fontId="60" fillId="0" borderId="0" applyNumberFormat="0" applyFill="0" applyBorder="0" applyAlignment="0" applyProtection="0"/>
    <xf numFmtId="0" fontId="49" fillId="9" borderId="296" applyNumberFormat="0" applyAlignment="0" applyProtection="0"/>
    <xf numFmtId="0" fontId="55" fillId="69" borderId="0" applyNumberFormat="0" applyBorder="0" applyAlignment="0" applyProtection="0"/>
    <xf numFmtId="0" fontId="55" fillId="69" borderId="0" applyNumberFormat="0" applyBorder="0" applyAlignment="0" applyProtection="0"/>
    <xf numFmtId="0" fontId="46" fillId="0" borderId="297" applyNumberFormat="0" applyFill="0" applyAlignment="0" applyProtection="0"/>
    <xf numFmtId="168" fontId="18" fillId="0" borderId="0" applyFont="0" applyFill="0" applyBorder="0" applyAlignment="0" applyProtection="0"/>
    <xf numFmtId="168" fontId="7" fillId="0" borderId="0" applyFont="0" applyFill="0" applyBorder="0" applyAlignment="0" applyProtection="0"/>
    <xf numFmtId="43" fontId="7" fillId="0" borderId="0" applyFont="0" applyFill="0" applyBorder="0" applyAlignment="0" applyProtection="0">
      <alignment vertical="center"/>
    </xf>
    <xf numFmtId="167" fontId="7" fillId="0" borderId="0" applyFont="0" applyFill="0" applyBorder="0" applyAlignment="0" applyProtection="0"/>
    <xf numFmtId="0" fontId="61" fillId="73" borderId="0" applyNumberFormat="0" applyBorder="0" applyAlignment="0" applyProtection="0"/>
    <xf numFmtId="0" fontId="61" fillId="73" borderId="0" applyNumberFormat="0" applyBorder="0" applyAlignment="0" applyProtection="0"/>
    <xf numFmtId="0" fontId="61" fillId="73" borderId="0" applyNumberFormat="0" applyBorder="0" applyAlignment="0" applyProtection="0"/>
    <xf numFmtId="0" fontId="2" fillId="0" borderId="0"/>
    <xf numFmtId="0" fontId="7" fillId="0" borderId="0">
      <alignment vertical="center"/>
    </xf>
    <xf numFmtId="0" fontId="7" fillId="0" borderId="0">
      <alignment vertical="center"/>
    </xf>
    <xf numFmtId="0" fontId="18" fillId="31" borderId="300" applyNumberFormat="0" applyFont="0" applyAlignment="0" applyProtection="0"/>
    <xf numFmtId="0" fontId="62" fillId="70" borderId="304" applyNumberFormat="0" applyAlignment="0" applyProtection="0"/>
    <xf numFmtId="9" fontId="7" fillId="0" borderId="0" applyFont="0" applyFill="0" applyBorder="0" applyAlignment="0" applyProtection="0">
      <alignment vertical="center"/>
    </xf>
    <xf numFmtId="9" fontId="2" fillId="0" borderId="0" applyFont="0" applyFill="0" applyBorder="0" applyAlignment="0" applyProtection="0"/>
    <xf numFmtId="0" fontId="57" fillId="72" borderId="0" applyNumberFormat="0" applyBorder="0" applyAlignment="0" applyProtection="0"/>
    <xf numFmtId="0" fontId="57" fillId="72" borderId="0" applyNumberFormat="0" applyBorder="0" applyAlignment="0" applyProtection="0"/>
    <xf numFmtId="0" fontId="62" fillId="70" borderId="304" applyNumberFormat="0" applyAlignment="0" applyProtection="0"/>
    <xf numFmtId="0" fontId="62" fillId="70" borderId="304" applyNumberFormat="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58" fillId="0" borderId="301" applyNumberFormat="0" applyFill="0" applyAlignment="0" applyProtection="0"/>
    <xf numFmtId="0" fontId="58" fillId="0" borderId="301" applyNumberFormat="0" applyFill="0" applyAlignment="0" applyProtection="0"/>
    <xf numFmtId="0" fontId="59" fillId="0" borderId="302" applyNumberFormat="0" applyFill="0" applyAlignment="0" applyProtection="0"/>
    <xf numFmtId="0" fontId="59" fillId="0" borderId="302" applyNumberFormat="0" applyFill="0" applyAlignment="0" applyProtection="0"/>
    <xf numFmtId="0" fontId="60" fillId="0" borderId="303" applyNumberFormat="0" applyFill="0" applyAlignment="0" applyProtection="0"/>
    <xf numFmtId="0" fontId="60" fillId="0" borderId="303" applyNumberFormat="0" applyFill="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37" fillId="0" borderId="305" applyNumberFormat="0" applyFill="0" applyAlignment="0" applyProtection="0"/>
    <xf numFmtId="0" fontId="38" fillId="71" borderId="299" applyNumberFormat="0" applyAlignment="0" applyProtection="0"/>
    <xf numFmtId="0" fontId="38" fillId="71" borderId="299" applyNumberFormat="0" applyAlignment="0" applyProtection="0"/>
    <xf numFmtId="0" fontId="20" fillId="0" borderId="0" applyNumberFormat="0" applyFill="0" applyBorder="0" applyAlignment="0" applyProtection="0"/>
    <xf numFmtId="0" fontId="18" fillId="45" borderId="0" applyNumberFormat="0" applyBorder="0" applyAlignment="0" applyProtection="0"/>
    <xf numFmtId="0" fontId="18" fillId="46" borderId="0" applyNumberFormat="0" applyBorder="0" applyAlignment="0" applyProtection="0"/>
    <xf numFmtId="0" fontId="18" fillId="47" borderId="0" applyNumberFormat="0" applyBorder="0" applyAlignment="0" applyProtection="0"/>
    <xf numFmtId="0" fontId="18" fillId="48" borderId="0" applyNumberFormat="0" applyBorder="0" applyAlignment="0" applyProtection="0"/>
    <xf numFmtId="0" fontId="18" fillId="49" borderId="0" applyNumberFormat="0" applyBorder="0" applyAlignment="0" applyProtection="0"/>
    <xf numFmtId="0" fontId="18" fillId="50" borderId="0" applyNumberFormat="0" applyBorder="0" applyAlignment="0" applyProtection="0"/>
    <xf numFmtId="0" fontId="18" fillId="51" borderId="0" applyNumberFormat="0" applyBorder="0" applyAlignment="0" applyProtection="0"/>
    <xf numFmtId="0" fontId="18" fillId="52" borderId="0" applyNumberFormat="0" applyBorder="0" applyAlignment="0" applyProtection="0"/>
    <xf numFmtId="0" fontId="18" fillId="53" borderId="0" applyNumberFormat="0" applyBorder="0" applyAlignment="0" applyProtection="0"/>
    <xf numFmtId="0" fontId="18" fillId="54" borderId="0" applyNumberFormat="0" applyBorder="0" applyAlignment="0" applyProtection="0"/>
    <xf numFmtId="0" fontId="18" fillId="55" borderId="0" applyNumberFormat="0" applyBorder="0" applyAlignment="0" applyProtection="0"/>
    <xf numFmtId="0" fontId="18" fillId="56" borderId="0" applyNumberFormat="0" applyBorder="0" applyAlignment="0" applyProtection="0"/>
    <xf numFmtId="0" fontId="19" fillId="57" borderId="0" applyNumberFormat="0" applyBorder="0" applyAlignment="0" applyProtection="0"/>
    <xf numFmtId="0" fontId="19" fillId="58" borderId="0" applyNumberFormat="0" applyBorder="0" applyAlignment="0" applyProtection="0"/>
    <xf numFmtId="0" fontId="19" fillId="59" borderId="0" applyNumberFormat="0" applyBorder="0" applyAlignment="0" applyProtection="0"/>
    <xf numFmtId="0" fontId="19" fillId="60" borderId="0" applyNumberFormat="0" applyBorder="0" applyAlignment="0" applyProtection="0"/>
    <xf numFmtId="0" fontId="19" fillId="61" borderId="0" applyNumberFormat="0" applyBorder="0" applyAlignment="0" applyProtection="0"/>
    <xf numFmtId="0" fontId="19" fillId="62" borderId="0" applyNumberFormat="0" applyBorder="0" applyAlignment="0" applyProtection="0"/>
    <xf numFmtId="0" fontId="55" fillId="69" borderId="0" applyNumberFormat="0" applyBorder="0" applyAlignment="0" applyProtection="0"/>
    <xf numFmtId="0" fontId="45" fillId="70" borderId="296" applyNumberFormat="0" applyAlignment="0" applyProtection="0"/>
    <xf numFmtId="0" fontId="46" fillId="0" borderId="297" applyNumberFormat="0" applyFill="0" applyAlignment="0" applyProtection="0"/>
    <xf numFmtId="0" fontId="38" fillId="71" borderId="299" applyNumberFormat="0" applyAlignment="0" applyProtection="0"/>
    <xf numFmtId="0" fontId="18" fillId="31" borderId="300" applyNumberFormat="0" applyFont="0" applyAlignment="0" applyProtection="0"/>
    <xf numFmtId="0" fontId="49" fillId="9" borderId="296" applyNumberFormat="0" applyAlignment="0" applyProtection="0"/>
    <xf numFmtId="0" fontId="56" fillId="0" borderId="0" applyNumberFormat="0" applyFill="0" applyBorder="0" applyAlignment="0" applyProtection="0"/>
    <xf numFmtId="0" fontId="57" fillId="72" borderId="0" applyNumberFormat="0" applyBorder="0" applyAlignment="0" applyProtection="0"/>
    <xf numFmtId="0" fontId="58" fillId="0" borderId="301" applyNumberFormat="0" applyFill="0" applyAlignment="0" applyProtection="0"/>
    <xf numFmtId="0" fontId="59" fillId="0" borderId="302" applyNumberFormat="0" applyFill="0" applyAlignment="0" applyProtection="0"/>
    <xf numFmtId="0" fontId="60" fillId="0" borderId="303" applyNumberFormat="0" applyFill="0" applyAlignment="0" applyProtection="0"/>
    <xf numFmtId="0" fontId="60" fillId="0" borderId="0" applyNumberFormat="0" applyFill="0" applyBorder="0" applyAlignment="0" applyProtection="0"/>
    <xf numFmtId="0" fontId="55" fillId="69" borderId="0" applyNumberFormat="0" applyBorder="0" applyAlignment="0" applyProtection="0"/>
    <xf numFmtId="168" fontId="7" fillId="0" borderId="0" applyFont="0" applyFill="0" applyBorder="0" applyAlignment="0" applyProtection="0"/>
    <xf numFmtId="43" fontId="7" fillId="0" borderId="0" applyFont="0" applyFill="0" applyBorder="0" applyAlignment="0" applyProtection="0">
      <alignment vertical="center"/>
    </xf>
    <xf numFmtId="167" fontId="7" fillId="0" borderId="0" applyFont="0" applyFill="0" applyBorder="0" applyAlignment="0" applyProtection="0"/>
    <xf numFmtId="0" fontId="61" fillId="73" borderId="0" applyNumberFormat="0" applyBorder="0" applyAlignment="0" applyProtection="0"/>
    <xf numFmtId="0" fontId="61" fillId="73" borderId="0" applyNumberFormat="0" applyBorder="0" applyAlignment="0" applyProtection="0"/>
    <xf numFmtId="0" fontId="18" fillId="0" borderId="0"/>
    <xf numFmtId="0" fontId="7" fillId="0" borderId="0"/>
    <xf numFmtId="0" fontId="7" fillId="0" borderId="0">
      <alignment vertical="center"/>
    </xf>
    <xf numFmtId="3" fontId="7" fillId="6" borderId="3">
      <alignment horizontal="right"/>
      <protection locked="0"/>
    </xf>
    <xf numFmtId="183" fontId="7" fillId="6" borderId="3">
      <alignment horizontal="right"/>
      <protection locked="0"/>
    </xf>
    <xf numFmtId="9" fontId="7" fillId="6" borderId="3">
      <alignment horizontal="right"/>
      <protection locked="0"/>
    </xf>
    <xf numFmtId="0" fontId="7" fillId="6" borderId="3">
      <alignment horizontal="center" wrapText="1"/>
    </xf>
    <xf numFmtId="0" fontId="62" fillId="70" borderId="304" applyNumberFormat="0" applyAlignment="0" applyProtection="0"/>
    <xf numFmtId="0" fontId="57" fillId="72" borderId="0" applyNumberFormat="0" applyBorder="0" applyAlignment="0" applyProtection="0"/>
    <xf numFmtId="0" fontId="62" fillId="70" borderId="304" applyNumberFormat="0" applyAlignment="0" applyProtection="0"/>
    <xf numFmtId="0" fontId="56"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58" fillId="0" borderId="301" applyNumberFormat="0" applyFill="0" applyAlignment="0" applyProtection="0"/>
    <xf numFmtId="0" fontId="59" fillId="0" borderId="302" applyNumberFormat="0" applyFill="0" applyAlignment="0" applyProtection="0"/>
    <xf numFmtId="0" fontId="60" fillId="0" borderId="303" applyNumberFormat="0" applyFill="0" applyAlignment="0" applyProtection="0"/>
    <xf numFmtId="0" fontId="60" fillId="0" borderId="0" applyNumberFormat="0" applyFill="0" applyBorder="0" applyAlignment="0" applyProtection="0"/>
    <xf numFmtId="0" fontId="38" fillId="71" borderId="299" applyNumberFormat="0" applyAlignment="0" applyProtection="0"/>
    <xf numFmtId="0" fontId="45" fillId="42" borderId="296" applyNumberFormat="0" applyAlignment="0" applyProtection="0"/>
    <xf numFmtId="0" fontId="49" fillId="43" borderId="296" applyNumberFormat="0" applyAlignment="0" applyProtection="0"/>
    <xf numFmtId="43" fontId="18"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9" fontId="18" fillId="0" borderId="0" applyFont="0" applyFill="0" applyBorder="0" applyAlignment="0" applyProtection="0"/>
    <xf numFmtId="0" fontId="10" fillId="0" borderId="0"/>
  </cellStyleXfs>
  <cellXfs count="2772">
    <xf numFmtId="0" fontId="0" fillId="0" borderId="0" xfId="0"/>
    <xf numFmtId="0" fontId="0" fillId="0" borderId="0" xfId="0" applyBorder="1"/>
    <xf numFmtId="0" fontId="0" fillId="0" borderId="0" xfId="0" applyFill="1"/>
    <xf numFmtId="0" fontId="40" fillId="0" borderId="0" xfId="0" applyFont="1"/>
    <xf numFmtId="0" fontId="40" fillId="0" borderId="0" xfId="0" quotePrefix="1" applyFont="1"/>
    <xf numFmtId="0" fontId="64" fillId="0" borderId="0" xfId="0" applyFont="1" applyAlignment="1">
      <alignment horizontal="right"/>
    </xf>
    <xf numFmtId="0" fontId="65" fillId="0" borderId="0" xfId="0" applyFont="1"/>
    <xf numFmtId="0" fontId="66" fillId="0" borderId="0" xfId="0" applyFont="1" applyBorder="1" applyProtection="1"/>
    <xf numFmtId="0" fontId="67" fillId="0" borderId="0" xfId="0" applyFont="1" applyBorder="1" applyProtection="1"/>
    <xf numFmtId="0" fontId="70" fillId="0" borderId="0" xfId="0" applyFont="1"/>
    <xf numFmtId="0" fontId="71" fillId="0" borderId="0" xfId="0" applyFont="1" applyFill="1" applyAlignment="1">
      <alignment horizontal="center" wrapText="1"/>
    </xf>
    <xf numFmtId="0" fontId="70" fillId="0" borderId="0" xfId="0" applyFont="1" applyAlignment="1">
      <alignment horizontal="center"/>
    </xf>
    <xf numFmtId="0" fontId="40" fillId="0" borderId="0" xfId="0" applyFont="1" applyAlignment="1">
      <alignment horizontal="center"/>
    </xf>
    <xf numFmtId="0" fontId="72" fillId="0" borderId="0" xfId="0" applyFont="1" applyBorder="1"/>
    <xf numFmtId="0" fontId="40" fillId="0" borderId="0" xfId="0" applyFont="1" applyBorder="1"/>
    <xf numFmtId="0" fontId="40" fillId="0" borderId="0" xfId="0" applyFont="1" applyBorder="1" applyProtection="1"/>
    <xf numFmtId="0" fontId="72" fillId="0" borderId="0" xfId="0" applyFont="1" applyBorder="1" applyAlignment="1">
      <alignment horizontal="center"/>
    </xf>
    <xf numFmtId="37" fontId="40" fillId="0" borderId="0" xfId="0" applyNumberFormat="1" applyFont="1" applyBorder="1" applyProtection="1"/>
    <xf numFmtId="0" fontId="72" fillId="0" borderId="0" xfId="0" applyFont="1" applyFill="1"/>
    <xf numFmtId="0" fontId="40" fillId="0" borderId="0" xfId="0" applyFont="1" applyFill="1"/>
    <xf numFmtId="0" fontId="40" fillId="0" borderId="0" xfId="0" applyFont="1" applyFill="1" applyBorder="1"/>
    <xf numFmtId="0" fontId="64" fillId="0" borderId="0" xfId="0" applyFont="1"/>
    <xf numFmtId="0" fontId="40" fillId="0" borderId="0" xfId="304" applyFont="1"/>
    <xf numFmtId="0" fontId="40" fillId="0" borderId="0" xfId="304" applyFont="1" applyAlignment="1">
      <alignment vertical="center"/>
    </xf>
    <xf numFmtId="0" fontId="40" fillId="0" borderId="21" xfId="304" applyFont="1" applyBorder="1" applyAlignment="1">
      <alignment vertical="center"/>
    </xf>
    <xf numFmtId="0" fontId="40" fillId="0" borderId="0" xfId="304" applyFont="1" applyFill="1" applyBorder="1" applyProtection="1"/>
    <xf numFmtId="0" fontId="40" fillId="0" borderId="21" xfId="304" applyFont="1" applyFill="1" applyBorder="1" applyProtection="1"/>
    <xf numFmtId="0" fontId="72" fillId="0" borderId="286" xfId="304" quotePrefix="1" applyFont="1" applyFill="1" applyBorder="1" applyAlignment="1" applyProtection="1">
      <alignment horizontal="center"/>
    </xf>
    <xf numFmtId="0" fontId="40" fillId="0" borderId="201" xfId="304" applyFont="1" applyFill="1" applyBorder="1" applyProtection="1"/>
    <xf numFmtId="0" fontId="40" fillId="0" borderId="19" xfId="304" applyFont="1" applyBorder="1" applyProtection="1"/>
    <xf numFmtId="0" fontId="40" fillId="0" borderId="0" xfId="304" applyFont="1" applyBorder="1" applyProtection="1"/>
    <xf numFmtId="0" fontId="40" fillId="0" borderId="21" xfId="304" applyFont="1" applyBorder="1" applyProtection="1"/>
    <xf numFmtId="0" fontId="40" fillId="0" borderId="0" xfId="304" applyFont="1" applyFill="1"/>
    <xf numFmtId="0" fontId="72" fillId="0" borderId="19" xfId="304" applyFont="1" applyBorder="1" applyProtection="1"/>
    <xf numFmtId="0" fontId="72" fillId="0" borderId="23" xfId="304" applyFont="1" applyBorder="1" applyProtection="1"/>
    <xf numFmtId="0" fontId="72" fillId="0" borderId="15" xfId="304" applyFont="1" applyBorder="1" applyProtection="1"/>
    <xf numFmtId="0" fontId="72" fillId="0" borderId="25" xfId="304" applyFont="1" applyBorder="1" applyProtection="1"/>
    <xf numFmtId="0" fontId="72" fillId="0" borderId="30" xfId="304" applyFont="1" applyBorder="1" applyProtection="1"/>
    <xf numFmtId="0" fontId="72" fillId="0" borderId="31" xfId="304" applyFont="1" applyBorder="1" applyProtection="1"/>
    <xf numFmtId="0" fontId="72" fillId="0" borderId="82" xfId="304" applyFont="1" applyBorder="1" applyProtection="1"/>
    <xf numFmtId="0" fontId="72" fillId="0" borderId="0" xfId="304" applyFont="1" applyBorder="1" applyProtection="1"/>
    <xf numFmtId="0" fontId="72" fillId="0" borderId="21" xfId="304" applyFont="1" applyBorder="1" applyProtection="1"/>
    <xf numFmtId="0" fontId="72" fillId="0" borderId="23" xfId="304" applyFont="1" applyFill="1" applyBorder="1" applyProtection="1"/>
    <xf numFmtId="0" fontId="72" fillId="0" borderId="15" xfId="304" applyFont="1" applyFill="1" applyBorder="1" applyProtection="1"/>
    <xf numFmtId="0" fontId="72" fillId="0" borderId="25" xfId="304" applyFont="1" applyFill="1" applyBorder="1" applyProtection="1"/>
    <xf numFmtId="0" fontId="72" fillId="0" borderId="19" xfId="304" applyFont="1" applyFill="1" applyBorder="1" applyProtection="1"/>
    <xf numFmtId="0" fontId="72" fillId="0" borderId="0" xfId="304" applyFont="1" applyFill="1" applyBorder="1" applyProtection="1"/>
    <xf numFmtId="0" fontId="72" fillId="0" borderId="21" xfId="304" applyFont="1" applyFill="1" applyBorder="1" applyProtection="1"/>
    <xf numFmtId="0" fontId="40" fillId="0" borderId="15" xfId="304" applyFont="1" applyBorder="1" applyProtection="1"/>
    <xf numFmtId="0" fontId="40" fillId="0" borderId="25" xfId="304" applyFont="1" applyBorder="1" applyProtection="1"/>
    <xf numFmtId="170" fontId="40" fillId="0" borderId="19" xfId="304" applyNumberFormat="1" applyFont="1" applyFill="1" applyBorder="1" applyProtection="1"/>
    <xf numFmtId="0" fontId="40" fillId="0" borderId="148" xfId="304" applyFont="1" applyBorder="1" applyProtection="1"/>
    <xf numFmtId="0" fontId="40" fillId="0" borderId="295" xfId="304" applyFont="1" applyBorder="1" applyProtection="1"/>
    <xf numFmtId="0" fontId="40" fillId="0" borderId="17" xfId="304" applyFont="1" applyFill="1" applyBorder="1" applyProtection="1"/>
    <xf numFmtId="0" fontId="40" fillId="0" borderId="18" xfId="0" applyFont="1" applyFill="1" applyBorder="1" applyProtection="1"/>
    <xf numFmtId="0" fontId="40" fillId="0" borderId="0" xfId="304" applyFont="1" applyFill="1" applyBorder="1"/>
    <xf numFmtId="0" fontId="40" fillId="0" borderId="0" xfId="304" applyFont="1" applyBorder="1"/>
    <xf numFmtId="0" fontId="40" fillId="0" borderId="57" xfId="0" applyFont="1" applyFill="1" applyBorder="1" applyProtection="1"/>
    <xf numFmtId="0" fontId="40" fillId="0" borderId="56" xfId="304" applyFont="1" applyBorder="1"/>
    <xf numFmtId="0" fontId="40" fillId="0" borderId="0" xfId="304" quotePrefix="1" applyFont="1" applyFill="1" applyBorder="1"/>
    <xf numFmtId="173" fontId="83" fillId="0" borderId="0" xfId="304" applyNumberFormat="1" applyFont="1" applyFill="1" applyBorder="1"/>
    <xf numFmtId="0" fontId="84" fillId="0" borderId="0" xfId="304" applyFont="1"/>
    <xf numFmtId="0" fontId="78" fillId="0" borderId="0" xfId="304" applyFont="1" applyBorder="1" applyAlignment="1" applyProtection="1">
      <alignment horizontal="center"/>
    </xf>
    <xf numFmtId="0" fontId="40" fillId="0" borderId="0" xfId="304" applyFont="1" applyAlignment="1">
      <alignment horizontal="center" vertical="center"/>
    </xf>
    <xf numFmtId="0" fontId="40" fillId="0" borderId="0" xfId="304" applyFont="1" applyFill="1" applyBorder="1" applyAlignment="1" applyProtection="1">
      <alignment horizontal="left"/>
    </xf>
    <xf numFmtId="0" fontId="40" fillId="39" borderId="254" xfId="304" applyFont="1" applyFill="1" applyBorder="1" applyAlignment="1">
      <alignment horizontal="center"/>
    </xf>
    <xf numFmtId="0" fontId="40" fillId="0" borderId="261" xfId="304" applyFont="1" applyBorder="1" applyAlignment="1">
      <alignment horizontal="center"/>
    </xf>
    <xf numFmtId="0" fontId="40" fillId="0" borderId="246" xfId="304" applyFont="1" applyBorder="1"/>
    <xf numFmtId="170" fontId="87" fillId="0" borderId="252" xfId="401" applyNumberFormat="1" applyFont="1" applyFill="1" applyBorder="1"/>
    <xf numFmtId="0" fontId="40" fillId="0" borderId="253" xfId="304" applyFont="1" applyBorder="1" applyAlignment="1">
      <alignment horizontal="center"/>
    </xf>
    <xf numFmtId="170" fontId="87" fillId="0" borderId="201" xfId="401" applyNumberFormat="1" applyFont="1" applyFill="1" applyBorder="1"/>
    <xf numFmtId="0" fontId="40" fillId="0" borderId="253" xfId="304" applyFont="1" applyFill="1" applyBorder="1" applyAlignment="1">
      <alignment horizontal="center"/>
    </xf>
    <xf numFmtId="0" fontId="40" fillId="0" borderId="199" xfId="304" applyFont="1" applyFill="1" applyBorder="1" applyAlignment="1">
      <alignment horizontal="left" wrapText="1" indent="2"/>
    </xf>
    <xf numFmtId="0" fontId="40" fillId="0" borderId="199" xfId="304" applyFont="1" applyBorder="1" applyAlignment="1">
      <alignment wrapText="1"/>
    </xf>
    <xf numFmtId="182" fontId="87" fillId="0" borderId="201" xfId="437" applyNumberFormat="1" applyFont="1" applyFill="1" applyBorder="1"/>
    <xf numFmtId="178" fontId="87" fillId="0" borderId="240" xfId="437" applyNumberFormat="1" applyFont="1" applyFill="1" applyBorder="1"/>
    <xf numFmtId="178" fontId="87" fillId="0" borderId="253" xfId="437" applyNumberFormat="1" applyFont="1" applyFill="1" applyBorder="1"/>
    <xf numFmtId="0" fontId="40" fillId="0" borderId="262" xfId="304" applyFont="1" applyBorder="1" applyAlignment="1">
      <alignment horizontal="center"/>
    </xf>
    <xf numFmtId="0" fontId="40" fillId="0" borderId="261" xfId="304" applyFont="1" applyFill="1" applyBorder="1" applyAlignment="1">
      <alignment horizontal="center"/>
    </xf>
    <xf numFmtId="0" fontId="87" fillId="0" borderId="199" xfId="304" applyFont="1" applyBorder="1" applyAlignment="1">
      <alignment wrapText="1"/>
    </xf>
    <xf numFmtId="0" fontId="88" fillId="0" borderId="199" xfId="304" applyFont="1" applyBorder="1" applyAlignment="1">
      <alignment wrapText="1"/>
    </xf>
    <xf numFmtId="182" fontId="87" fillId="0" borderId="201" xfId="437" applyNumberFormat="1" applyFont="1" applyBorder="1"/>
    <xf numFmtId="0" fontId="40" fillId="39" borderId="250" xfId="304" applyFont="1" applyFill="1" applyBorder="1" applyAlignment="1">
      <alignment horizontal="center"/>
    </xf>
    <xf numFmtId="0" fontId="72" fillId="39" borderId="250" xfId="304" applyFont="1" applyFill="1" applyBorder="1"/>
    <xf numFmtId="0" fontId="40" fillId="39" borderId="264" xfId="304" applyFont="1" applyFill="1" applyBorder="1"/>
    <xf numFmtId="0" fontId="40" fillId="39" borderId="247" xfId="304" applyFont="1" applyFill="1" applyBorder="1" applyAlignment="1">
      <alignment horizontal="center"/>
    </xf>
    <xf numFmtId="0" fontId="40" fillId="0" borderId="168" xfId="304" applyFont="1" applyBorder="1" applyAlignment="1">
      <alignment horizontal="center" vertical="center"/>
    </xf>
    <xf numFmtId="0" fontId="40" fillId="0" borderId="212" xfId="304" applyFont="1" applyBorder="1"/>
    <xf numFmtId="0" fontId="40" fillId="0" borderId="166" xfId="304" applyFont="1" applyBorder="1"/>
    <xf numFmtId="178" fontId="40" fillId="0" borderId="167" xfId="437" applyNumberFormat="1" applyFont="1" applyBorder="1"/>
    <xf numFmtId="0" fontId="40" fillId="0" borderId="254" xfId="304" applyFont="1" applyFill="1" applyBorder="1" applyAlignment="1">
      <alignment horizontal="center" vertical="center"/>
    </xf>
    <xf numFmtId="0" fontId="40" fillId="0" borderId="183" xfId="304" applyFont="1" applyBorder="1"/>
    <xf numFmtId="178" fontId="40" fillId="0" borderId="248" xfId="437" applyNumberFormat="1" applyFont="1" applyBorder="1"/>
    <xf numFmtId="0" fontId="40" fillId="0" borderId="254" xfId="304" applyFont="1" applyBorder="1" applyAlignment="1">
      <alignment horizontal="center" vertical="center"/>
    </xf>
    <xf numFmtId="10" fontId="40" fillId="0" borderId="248" xfId="427" applyNumberFormat="1" applyFont="1" applyBorder="1"/>
    <xf numFmtId="0" fontId="40" fillId="0" borderId="260" xfId="304" applyFont="1" applyBorder="1" applyAlignment="1">
      <alignment horizontal="center"/>
    </xf>
    <xf numFmtId="0" fontId="40" fillId="0" borderId="188" xfId="304" applyFont="1" applyBorder="1"/>
    <xf numFmtId="10" fontId="40" fillId="0" borderId="229" xfId="427" applyNumberFormat="1" applyFont="1" applyBorder="1"/>
    <xf numFmtId="0" fontId="40" fillId="0" borderId="0" xfId="304" applyFont="1" applyBorder="1" applyAlignment="1">
      <alignment horizontal="center"/>
    </xf>
    <xf numFmtId="0" fontId="40" fillId="0" borderId="0" xfId="304" applyFont="1" applyFill="1" applyBorder="1" applyAlignment="1">
      <alignment wrapText="1"/>
    </xf>
    <xf numFmtId="10" fontId="40" fillId="0" borderId="0" xfId="427" applyNumberFormat="1" applyFont="1" applyBorder="1"/>
    <xf numFmtId="0" fontId="40" fillId="0" borderId="0" xfId="304" applyFont="1" applyBorder="1" applyAlignment="1">
      <alignment horizontal="center" vertical="center"/>
    </xf>
    <xf numFmtId="0" fontId="72" fillId="0" borderId="0" xfId="304" applyFont="1" applyBorder="1"/>
    <xf numFmtId="182" fontId="86" fillId="0" borderId="0" xfId="437" applyNumberFormat="1" applyFont="1" applyFill="1" applyBorder="1" applyAlignment="1">
      <alignment horizontal="center"/>
    </xf>
    <xf numFmtId="182" fontId="86" fillId="0" borderId="0" xfId="437" applyNumberFormat="1" applyFont="1" applyFill="1" applyBorder="1"/>
    <xf numFmtId="0" fontId="79" fillId="0" borderId="201" xfId="304" applyFont="1" applyFill="1" applyBorder="1" applyAlignment="1" applyProtection="1">
      <alignment horizontal="center" vertical="center"/>
    </xf>
    <xf numFmtId="0" fontId="40" fillId="0" borderId="290" xfId="304" applyFont="1" applyFill="1" applyBorder="1" applyAlignment="1" applyProtection="1">
      <alignment horizontal="center" wrapText="1"/>
    </xf>
    <xf numFmtId="0" fontId="40" fillId="39" borderId="168" xfId="304" applyFont="1" applyFill="1" applyBorder="1" applyAlignment="1">
      <alignment horizontal="center" vertical="center"/>
    </xf>
    <xf numFmtId="0" fontId="40" fillId="0" borderId="201" xfId="304" applyFont="1" applyBorder="1" applyAlignment="1" applyProtection="1"/>
    <xf numFmtId="182" fontId="89" fillId="0" borderId="180" xfId="437" applyNumberFormat="1" applyFont="1" applyBorder="1" applyAlignment="1">
      <alignment horizontal="center"/>
    </xf>
    <xf numFmtId="182" fontId="89" fillId="0" borderId="237" xfId="437" applyNumberFormat="1" applyFont="1" applyBorder="1" applyAlignment="1">
      <alignment horizontal="center"/>
    </xf>
    <xf numFmtId="182" fontId="89" fillId="0" borderId="180" xfId="437" applyNumberFormat="1" applyFont="1" applyFill="1" applyBorder="1" applyAlignment="1">
      <alignment horizontal="center"/>
    </xf>
    <xf numFmtId="182" fontId="89" fillId="0" borderId="180" xfId="437" quotePrefix="1" applyNumberFormat="1" applyFont="1" applyFill="1" applyBorder="1" applyAlignment="1">
      <alignment horizontal="center"/>
    </xf>
    <xf numFmtId="0" fontId="72" fillId="0" borderId="201" xfId="304" applyFont="1" applyBorder="1" applyAlignment="1" applyProtection="1"/>
    <xf numFmtId="0" fontId="64" fillId="0" borderId="0" xfId="304" applyFont="1"/>
    <xf numFmtId="0" fontId="40" fillId="0" borderId="253" xfId="304" applyFont="1" applyFill="1" applyBorder="1" applyAlignment="1">
      <alignment horizontal="center" vertical="center"/>
    </xf>
    <xf numFmtId="0" fontId="40" fillId="0" borderId="201" xfId="304" applyFont="1" applyFill="1" applyBorder="1" applyAlignment="1" applyProtection="1"/>
    <xf numFmtId="0" fontId="40" fillId="0" borderId="249" xfId="304" applyFont="1" applyFill="1" applyBorder="1" applyAlignment="1" applyProtection="1"/>
    <xf numFmtId="182" fontId="89" fillId="0" borderId="218" xfId="437" applyNumberFormat="1" applyFont="1" applyFill="1" applyBorder="1" applyAlignment="1">
      <alignment horizontal="center"/>
    </xf>
    <xf numFmtId="0" fontId="72" fillId="0" borderId="209" xfId="304" applyFont="1" applyBorder="1"/>
    <xf numFmtId="0" fontId="40" fillId="0" borderId="249" xfId="304" applyFont="1" applyFill="1" applyBorder="1"/>
    <xf numFmtId="0" fontId="40" fillId="0" borderId="199" xfId="304" applyFont="1" applyBorder="1" applyAlignment="1">
      <alignment horizontal="left" wrapText="1" indent="2"/>
    </xf>
    <xf numFmtId="0" fontId="82" fillId="0" borderId="201" xfId="304" applyFont="1" applyFill="1" applyBorder="1" applyAlignment="1">
      <alignment vertical="top"/>
    </xf>
    <xf numFmtId="170" fontId="40" fillId="0" borderId="0" xfId="401" applyNumberFormat="1" applyFont="1"/>
    <xf numFmtId="0" fontId="82" fillId="0" borderId="201" xfId="304" applyFont="1" applyFill="1" applyBorder="1" applyAlignment="1">
      <alignment horizontal="center"/>
    </xf>
    <xf numFmtId="173" fontId="82" fillId="0" borderId="201" xfId="304" applyNumberFormat="1" applyFont="1" applyFill="1" applyBorder="1" applyAlignment="1"/>
    <xf numFmtId="173" fontId="83" fillId="0" borderId="201" xfId="304" applyNumberFormat="1" applyFont="1" applyFill="1" applyBorder="1"/>
    <xf numFmtId="0" fontId="40" fillId="0" borderId="201" xfId="304" applyFont="1" applyBorder="1"/>
    <xf numFmtId="0" fontId="40" fillId="0" borderId="262" xfId="304" applyFont="1" applyFill="1" applyBorder="1" applyAlignment="1">
      <alignment horizontal="center" vertical="center"/>
    </xf>
    <xf numFmtId="0" fontId="40" fillId="0" borderId="249" xfId="304" applyFont="1" applyBorder="1"/>
    <xf numFmtId="182" fontId="86" fillId="0" borderId="180" xfId="437" applyNumberFormat="1" applyFont="1" applyFill="1" applyBorder="1" applyAlignment="1">
      <alignment horizontal="center"/>
    </xf>
    <xf numFmtId="182" fontId="86" fillId="0" borderId="218" xfId="437" applyNumberFormat="1" applyFont="1" applyFill="1" applyBorder="1" applyAlignment="1">
      <alignment horizontal="center"/>
    </xf>
    <xf numFmtId="0" fontId="72" fillId="0" borderId="256" xfId="304" applyFont="1" applyBorder="1"/>
    <xf numFmtId="0" fontId="40" fillId="0" borderId="258" xfId="304" applyFont="1" applyBorder="1"/>
    <xf numFmtId="182" fontId="86" fillId="0" borderId="263" xfId="437" applyNumberFormat="1" applyFont="1" applyFill="1" applyBorder="1" applyAlignment="1">
      <alignment horizontal="center"/>
    </xf>
    <xf numFmtId="0" fontId="72" fillId="0" borderId="0" xfId="304" applyFont="1" applyFill="1" applyBorder="1" applyAlignment="1">
      <alignment horizontal="center"/>
    </xf>
    <xf numFmtId="0" fontId="90" fillId="0" borderId="0" xfId="311" applyFont="1" applyBorder="1" applyProtection="1"/>
    <xf numFmtId="0" fontId="40" fillId="0" borderId="292" xfId="304" applyFont="1" applyBorder="1"/>
    <xf numFmtId="0" fontId="72" fillId="0" borderId="29" xfId="304" applyFont="1" applyFill="1" applyBorder="1" applyAlignment="1" applyProtection="1">
      <alignment horizontal="center"/>
    </xf>
    <xf numFmtId="0" fontId="72" fillId="0" borderId="43" xfId="304" applyFont="1" applyFill="1" applyBorder="1" applyAlignment="1" applyProtection="1">
      <alignment horizontal="center"/>
    </xf>
    <xf numFmtId="0" fontId="72" fillId="0" borderId="44" xfId="304" applyFont="1" applyFill="1" applyBorder="1" applyAlignment="1" applyProtection="1">
      <alignment horizontal="center"/>
    </xf>
    <xf numFmtId="0" fontId="72" fillId="0" borderId="28" xfId="304" applyFont="1" applyFill="1" applyBorder="1" applyAlignment="1">
      <alignment horizontal="center"/>
    </xf>
    <xf numFmtId="0" fontId="72" fillId="0" borderId="44" xfId="304" applyFont="1" applyFill="1" applyBorder="1" applyAlignment="1">
      <alignment horizontal="center"/>
    </xf>
    <xf numFmtId="0" fontId="41" fillId="0" borderId="26" xfId="311" quotePrefix="1" applyFont="1" applyBorder="1" applyAlignment="1" applyProtection="1">
      <alignment horizontal="left"/>
    </xf>
    <xf numFmtId="0" fontId="41" fillId="0" borderId="24" xfId="311" applyFont="1" applyBorder="1" applyProtection="1"/>
    <xf numFmtId="0" fontId="72" fillId="0" borderId="60" xfId="304" applyFont="1" applyBorder="1"/>
    <xf numFmtId="178" fontId="72" fillId="0" borderId="0" xfId="435" applyNumberFormat="1" applyFont="1" applyFill="1" applyBorder="1"/>
    <xf numFmtId="0" fontId="72" fillId="0" borderId="0" xfId="304" applyFont="1" applyFill="1"/>
    <xf numFmtId="0" fontId="72" fillId="0" borderId="0" xfId="304" applyFont="1"/>
    <xf numFmtId="0" fontId="90" fillId="0" borderId="19" xfId="311" applyFont="1" applyBorder="1" applyAlignment="1" applyProtection="1">
      <alignment horizontal="left"/>
    </xf>
    <xf numFmtId="0" fontId="41" fillId="0" borderId="0" xfId="311" applyFont="1" applyBorder="1" applyProtection="1"/>
    <xf numFmtId="0" fontId="72" fillId="0" borderId="21" xfId="304" applyFont="1" applyBorder="1"/>
    <xf numFmtId="37" fontId="90" fillId="0" borderId="0" xfId="311" applyNumberFormat="1" applyFont="1" applyBorder="1" applyProtection="1"/>
    <xf numFmtId="0" fontId="40" fillId="0" borderId="21" xfId="304" applyFont="1" applyBorder="1"/>
    <xf numFmtId="178" fontId="40" fillId="0" borderId="0" xfId="435" applyNumberFormat="1" applyFont="1" applyFill="1" applyBorder="1"/>
    <xf numFmtId="0" fontId="72" fillId="0" borderId="23" xfId="304" applyFont="1" applyBorder="1" applyAlignment="1" applyProtection="1">
      <alignment horizontal="left"/>
    </xf>
    <xf numFmtId="37" fontId="41" fillId="0" borderId="15" xfId="311" applyNumberFormat="1" applyFont="1" applyBorder="1" applyProtection="1"/>
    <xf numFmtId="0" fontId="72" fillId="0" borderId="25" xfId="304" applyFont="1" applyBorder="1"/>
    <xf numFmtId="0" fontId="90" fillId="0" borderId="19" xfId="311" applyFont="1" applyBorder="1" applyProtection="1"/>
    <xf numFmtId="0" fontId="41" fillId="0" borderId="15" xfId="311" applyFont="1" applyBorder="1" applyProtection="1"/>
    <xf numFmtId="0" fontId="41" fillId="0" borderId="42" xfId="311" applyFont="1" applyBorder="1" applyProtection="1"/>
    <xf numFmtId="0" fontId="41" fillId="0" borderId="20" xfId="311" applyFont="1" applyBorder="1" applyProtection="1"/>
    <xf numFmtId="0" fontId="72" fillId="0" borderId="41" xfId="304" applyFont="1" applyBorder="1"/>
    <xf numFmtId="0" fontId="91" fillId="0" borderId="0" xfId="311" quotePrefix="1" applyFont="1" applyBorder="1" applyProtection="1"/>
    <xf numFmtId="178" fontId="72" fillId="0" borderId="24" xfId="304" applyNumberFormat="1" applyFont="1" applyFill="1" applyBorder="1"/>
    <xf numFmtId="178" fontId="72" fillId="0" borderId="0" xfId="304" applyNumberFormat="1" applyFont="1" applyFill="1" applyBorder="1"/>
    <xf numFmtId="0" fontId="72" fillId="0" borderId="197" xfId="304" quotePrefix="1" applyFont="1" applyBorder="1"/>
    <xf numFmtId="0" fontId="41" fillId="0" borderId="198" xfId="311" applyFont="1" applyBorder="1" applyProtection="1"/>
    <xf numFmtId="0" fontId="72" fillId="0" borderId="216" xfId="304" applyFont="1" applyBorder="1"/>
    <xf numFmtId="0" fontId="90" fillId="0" borderId="199" xfId="311" applyFont="1" applyBorder="1" applyAlignment="1" applyProtection="1">
      <alignment horizontal="left"/>
    </xf>
    <xf numFmtId="0" fontId="72" fillId="0" borderId="201" xfId="304" applyFont="1" applyBorder="1"/>
    <xf numFmtId="178" fontId="40" fillId="0" borderId="0" xfId="304" applyNumberFormat="1" applyFont="1" applyFill="1" applyBorder="1"/>
    <xf numFmtId="0" fontId="90" fillId="0" borderId="212" xfId="311" applyFont="1" applyBorder="1" applyAlignment="1" applyProtection="1">
      <alignment horizontal="left"/>
    </xf>
    <xf numFmtId="37" fontId="90" fillId="0" borderId="183" xfId="311" applyNumberFormat="1" applyFont="1" applyBorder="1" applyProtection="1"/>
    <xf numFmtId="0" fontId="40" fillId="0" borderId="248" xfId="304" applyFont="1" applyBorder="1"/>
    <xf numFmtId="0" fontId="72" fillId="0" borderId="202" xfId="304" applyFont="1" applyBorder="1"/>
    <xf numFmtId="0" fontId="41" fillId="0" borderId="188" xfId="311" applyFont="1" applyBorder="1" applyProtection="1"/>
    <xf numFmtId="0" fontId="72" fillId="0" borderId="229" xfId="304" applyFont="1" applyBorder="1"/>
    <xf numFmtId="178" fontId="40" fillId="0" borderId="0" xfId="304" applyNumberFormat="1" applyFont="1" applyFill="1"/>
    <xf numFmtId="0" fontId="79" fillId="0" borderId="0" xfId="304" applyFont="1" applyFill="1" applyBorder="1" applyAlignment="1">
      <alignment horizontal="center" vertical="center"/>
    </xf>
    <xf numFmtId="0" fontId="41" fillId="0" borderId="26" xfId="311" applyFont="1" applyBorder="1" applyAlignment="1" applyProtection="1">
      <alignment horizontal="left"/>
    </xf>
    <xf numFmtId="0" fontId="40" fillId="0" borderId="19" xfId="304" applyFont="1" applyBorder="1"/>
    <xf numFmtId="0" fontId="41" fillId="0" borderId="28" xfId="311" applyFont="1" applyBorder="1" applyProtection="1"/>
    <xf numFmtId="0" fontId="41" fillId="0" borderId="29" xfId="311" applyFont="1" applyBorder="1" applyProtection="1"/>
    <xf numFmtId="0" fontId="72" fillId="0" borderId="63" xfId="304" applyFont="1" applyBorder="1"/>
    <xf numFmtId="0" fontId="40" fillId="37" borderId="0" xfId="304" applyFont="1" applyFill="1"/>
    <xf numFmtId="0" fontId="72" fillId="0" borderId="0" xfId="304" applyFont="1" applyFill="1" applyBorder="1" applyAlignment="1" applyProtection="1">
      <alignment horizontal="center"/>
    </xf>
    <xf numFmtId="0" fontId="40" fillId="0" borderId="0" xfId="304" applyFont="1" applyBorder="1" applyAlignment="1">
      <alignment horizontal="left" vertical="center"/>
    </xf>
    <xf numFmtId="178" fontId="41" fillId="0" borderId="0" xfId="311" applyNumberFormat="1" applyFont="1" applyFill="1" applyBorder="1" applyProtection="1"/>
    <xf numFmtId="0" fontId="90" fillId="0" borderId="0" xfId="311" applyFont="1" applyBorder="1" applyAlignment="1" applyProtection="1">
      <alignment horizontal="left"/>
    </xf>
    <xf numFmtId="178" fontId="92" fillId="0" borderId="0" xfId="304" applyNumberFormat="1" applyFont="1" applyFill="1" applyBorder="1" applyAlignment="1">
      <alignment horizontal="right"/>
    </xf>
    <xf numFmtId="178" fontId="90" fillId="0" borderId="0" xfId="311" applyNumberFormat="1" applyFont="1" applyFill="1" applyBorder="1" applyProtection="1"/>
    <xf numFmtId="178" fontId="87" fillId="0" borderId="0" xfId="304" applyNumberFormat="1" applyFont="1" applyFill="1" applyBorder="1"/>
    <xf numFmtId="0" fontId="78" fillId="0" borderId="0" xfId="0" applyFont="1" applyBorder="1" applyAlignment="1" applyProtection="1">
      <alignment horizontal="center"/>
    </xf>
    <xf numFmtId="169" fontId="82" fillId="0" borderId="0" xfId="0" applyNumberFormat="1" applyFont="1" applyBorder="1" applyProtection="1"/>
    <xf numFmtId="0" fontId="40" fillId="0" borderId="0" xfId="0" applyFont="1" applyFill="1" applyBorder="1" applyProtection="1"/>
    <xf numFmtId="0" fontId="40" fillId="0" borderId="188" xfId="0" applyFont="1" applyBorder="1"/>
    <xf numFmtId="0" fontId="40" fillId="0" borderId="21" xfId="0" applyFont="1" applyFill="1" applyBorder="1" applyProtection="1"/>
    <xf numFmtId="0" fontId="72" fillId="0" borderId="0" xfId="0" applyFont="1" applyFill="1" applyBorder="1" applyAlignment="1" applyProtection="1">
      <alignment horizontal="center"/>
    </xf>
    <xf numFmtId="0" fontId="40" fillId="0" borderId="41" xfId="0" applyFont="1" applyBorder="1" applyProtection="1"/>
    <xf numFmtId="0" fontId="72" fillId="0" borderId="29" xfId="0" applyFont="1" applyFill="1" applyBorder="1" applyAlignment="1" applyProtection="1">
      <alignment horizontal="center"/>
    </xf>
    <xf numFmtId="0" fontId="72" fillId="0" borderId="43" xfId="0" applyFont="1" applyFill="1" applyBorder="1" applyAlignment="1" applyProtection="1">
      <alignment horizontal="center"/>
    </xf>
    <xf numFmtId="0" fontId="72" fillId="0" borderId="278" xfId="0" applyFont="1" applyFill="1" applyBorder="1" applyAlignment="1" applyProtection="1">
      <alignment horizontal="center"/>
    </xf>
    <xf numFmtId="0" fontId="72" fillId="0" borderId="224" xfId="0" applyFont="1" applyFill="1" applyBorder="1" applyAlignment="1" applyProtection="1">
      <alignment horizontal="center"/>
    </xf>
    <xf numFmtId="0" fontId="72" fillId="0" borderId="225" xfId="0" applyFont="1" applyFill="1" applyBorder="1" applyAlignment="1" applyProtection="1">
      <alignment horizontal="center"/>
    </xf>
    <xf numFmtId="0" fontId="72" fillId="0" borderId="226" xfId="0" applyFont="1" applyFill="1" applyBorder="1" applyAlignment="1" applyProtection="1">
      <alignment horizontal="center"/>
    </xf>
    <xf numFmtId="0" fontId="72" fillId="0" borderId="227" xfId="0" applyFont="1" applyFill="1" applyBorder="1" applyAlignment="1" applyProtection="1">
      <alignment horizontal="center"/>
    </xf>
    <xf numFmtId="0" fontId="72" fillId="0" borderId="44" xfId="0" applyFont="1" applyFill="1" applyBorder="1" applyAlignment="1" applyProtection="1">
      <alignment horizontal="center"/>
    </xf>
    <xf numFmtId="0" fontId="40" fillId="0" borderId="26" xfId="0" applyFont="1" applyBorder="1" applyProtection="1"/>
    <xf numFmtId="0" fontId="40" fillId="0" borderId="24" xfId="0" applyFont="1" applyBorder="1" applyProtection="1"/>
    <xf numFmtId="0" fontId="40" fillId="0" borderId="60" xfId="0" applyFont="1" applyBorder="1" applyProtection="1"/>
    <xf numFmtId="0" fontId="40" fillId="0" borderId="19" xfId="0" applyFont="1" applyBorder="1" applyProtection="1"/>
    <xf numFmtId="0" fontId="40" fillId="0" borderId="21" xfId="0" applyFont="1" applyBorder="1" applyProtection="1"/>
    <xf numFmtId="0" fontId="72" fillId="0" borderId="23" xfId="0" applyFont="1" applyBorder="1" applyProtection="1"/>
    <xf numFmtId="0" fontId="72" fillId="0" borderId="15" xfId="0" applyFont="1" applyBorder="1" applyProtection="1"/>
    <xf numFmtId="0" fontId="72" fillId="0" borderId="25" xfId="0" applyFont="1" applyBorder="1" applyProtection="1"/>
    <xf numFmtId="0" fontId="72" fillId="0" borderId="30" xfId="0" applyFont="1" applyBorder="1" applyProtection="1"/>
    <xf numFmtId="0" fontId="72" fillId="0" borderId="42" xfId="0" applyFont="1" applyBorder="1" applyProtection="1"/>
    <xf numFmtId="0" fontId="40" fillId="0" borderId="20" xfId="0" applyFont="1" applyBorder="1" applyProtection="1"/>
    <xf numFmtId="0" fontId="40" fillId="0" borderId="24" xfId="0" applyFont="1" applyFill="1" applyBorder="1"/>
    <xf numFmtId="0" fontId="40" fillId="0" borderId="20" xfId="0" applyFont="1" applyFill="1" applyBorder="1" applyProtection="1"/>
    <xf numFmtId="0" fontId="40" fillId="0" borderId="74" xfId="0" applyFont="1" applyBorder="1" applyProtection="1"/>
    <xf numFmtId="0" fontId="72" fillId="0" borderId="19" xfId="0" applyFont="1" applyFill="1" applyBorder="1" applyProtection="1"/>
    <xf numFmtId="0" fontId="72" fillId="0" borderId="22" xfId="0" applyFont="1" applyFill="1" applyBorder="1" applyProtection="1"/>
    <xf numFmtId="0" fontId="72" fillId="0" borderId="16" xfId="0" applyFont="1" applyFill="1" applyBorder="1" applyProtection="1"/>
    <xf numFmtId="0" fontId="72" fillId="0" borderId="74" xfId="0" applyFont="1" applyFill="1" applyBorder="1" applyProtection="1"/>
    <xf numFmtId="0" fontId="72" fillId="0" borderId="19" xfId="0" applyFont="1" applyBorder="1" applyProtection="1"/>
    <xf numFmtId="0" fontId="40" fillId="37" borderId="0" xfId="0" applyFont="1" applyFill="1"/>
    <xf numFmtId="37" fontId="82" fillId="37" borderId="0" xfId="0" quotePrefix="1" applyNumberFormat="1" applyFont="1" applyFill="1"/>
    <xf numFmtId="173" fontId="83" fillId="0" borderId="0" xfId="0" applyNumberFormat="1" applyFont="1" applyFill="1" applyBorder="1"/>
    <xf numFmtId="0" fontId="78" fillId="0" borderId="0" xfId="0" applyFont="1" applyBorder="1" applyAlignment="1" applyProtection="1"/>
    <xf numFmtId="0" fontId="79" fillId="0" borderId="0" xfId="0" applyFont="1" applyFill="1" applyBorder="1" applyAlignment="1" applyProtection="1">
      <alignment vertical="center"/>
    </xf>
    <xf numFmtId="0" fontId="40" fillId="0" borderId="0" xfId="0" applyFont="1" applyAlignment="1">
      <alignment vertical="center"/>
    </xf>
    <xf numFmtId="0" fontId="40" fillId="0" borderId="0" xfId="0" applyFont="1" applyBorder="1" applyAlignment="1">
      <alignment horizontal="left"/>
    </xf>
    <xf numFmtId="0" fontId="94" fillId="0" borderId="56" xfId="0" applyFont="1" applyBorder="1" applyAlignment="1">
      <alignment horizontal="left" vertical="center"/>
    </xf>
    <xf numFmtId="0" fontId="72" fillId="0" borderId="0" xfId="0" applyFont="1" applyFill="1" applyBorder="1" applyAlignment="1">
      <alignment horizontal="right" wrapText="1"/>
    </xf>
    <xf numFmtId="0" fontId="72" fillId="0" borderId="0" xfId="0" applyFont="1" applyFill="1" applyBorder="1" applyAlignment="1" applyProtection="1">
      <alignment horizontal="right" wrapText="1"/>
    </xf>
    <xf numFmtId="0" fontId="72" fillId="0" borderId="0" xfId="0" applyFont="1" applyFill="1" applyBorder="1" applyAlignment="1">
      <alignment horizontal="center" vertical="center" wrapText="1"/>
    </xf>
    <xf numFmtId="0" fontId="72" fillId="0" borderId="0" xfId="0" applyFont="1" applyFill="1" applyBorder="1" applyAlignment="1" applyProtection="1">
      <alignment horizontal="center" vertical="center" wrapText="1"/>
    </xf>
    <xf numFmtId="0" fontId="72" fillId="0" borderId="155" xfId="0" applyFont="1" applyFill="1" applyBorder="1"/>
    <xf numFmtId="0" fontId="40" fillId="0" borderId="17" xfId="0" applyFont="1" applyFill="1" applyBorder="1"/>
    <xf numFmtId="178" fontId="40" fillId="0" borderId="47" xfId="404" applyNumberFormat="1" applyFont="1" applyFill="1" applyBorder="1"/>
    <xf numFmtId="178" fontId="40" fillId="0" borderId="117" xfId="404" applyNumberFormat="1" applyFont="1" applyFill="1" applyBorder="1"/>
    <xf numFmtId="0" fontId="40" fillId="0" borderId="86" xfId="0" applyFont="1" applyFill="1" applyBorder="1" applyAlignment="1">
      <alignment horizontal="center" wrapText="1"/>
    </xf>
    <xf numFmtId="178" fontId="40" fillId="0" borderId="0" xfId="404" applyNumberFormat="1" applyFont="1" applyFill="1" applyBorder="1"/>
    <xf numFmtId="0" fontId="40" fillId="0" borderId="0" xfId="0" applyFont="1" applyFill="1" applyBorder="1" applyAlignment="1">
      <alignment horizontal="center" wrapText="1"/>
    </xf>
    <xf numFmtId="0" fontId="40" fillId="0" borderId="19" xfId="0" applyFont="1" applyFill="1" applyBorder="1"/>
    <xf numFmtId="0" fontId="87" fillId="0" borderId="0" xfId="0" applyFont="1" applyFill="1" applyBorder="1"/>
    <xf numFmtId="178" fontId="40" fillId="0" borderId="0" xfId="404" applyNumberFormat="1" applyFont="1" applyFill="1" applyBorder="1" applyAlignment="1">
      <alignment horizontal="right"/>
    </xf>
    <xf numFmtId="187" fontId="40" fillId="0" borderId="0" xfId="404" applyNumberFormat="1" applyFont="1" applyFill="1" applyBorder="1" applyAlignment="1">
      <alignment horizontal="right"/>
    </xf>
    <xf numFmtId="0" fontId="72" fillId="0" borderId="156" xfId="0" applyFont="1" applyFill="1" applyBorder="1"/>
    <xf numFmtId="0" fontId="72" fillId="0" borderId="67" xfId="0" applyFont="1" applyFill="1" applyBorder="1"/>
    <xf numFmtId="178" fontId="72" fillId="0" borderId="0" xfId="404" applyNumberFormat="1" applyFont="1" applyFill="1" applyBorder="1"/>
    <xf numFmtId="178" fontId="72" fillId="0" borderId="0" xfId="404" applyNumberFormat="1" applyFont="1" applyFill="1" applyBorder="1" applyAlignment="1">
      <alignment horizontal="right"/>
    </xf>
    <xf numFmtId="187" fontId="72" fillId="0" borderId="0" xfId="404" applyNumberFormat="1" applyFont="1" applyFill="1" applyBorder="1" applyAlignment="1">
      <alignment horizontal="right"/>
    </xf>
    <xf numFmtId="0" fontId="72" fillId="0" borderId="19" xfId="0" applyFont="1" applyFill="1" applyBorder="1"/>
    <xf numFmtId="178" fontId="40" fillId="0" borderId="0" xfId="405" applyNumberFormat="1" applyFont="1" applyFill="1" applyBorder="1"/>
    <xf numFmtId="0" fontId="72" fillId="0" borderId="56" xfId="0" applyFont="1" applyFill="1" applyBorder="1"/>
    <xf numFmtId="0" fontId="40" fillId="0" borderId="21" xfId="0" applyFont="1" applyFill="1" applyBorder="1"/>
    <xf numFmtId="0" fontId="72" fillId="0" borderId="0" xfId="0" applyFont="1" applyBorder="1" applyProtection="1"/>
    <xf numFmtId="0" fontId="87" fillId="0" borderId="0" xfId="0" applyFont="1" applyFill="1"/>
    <xf numFmtId="0" fontId="78" fillId="0" borderId="0" xfId="422" applyFont="1" applyBorder="1" applyAlignment="1" applyProtection="1"/>
    <xf numFmtId="0" fontId="82" fillId="0" borderId="0" xfId="422" applyFont="1"/>
    <xf numFmtId="0" fontId="40" fillId="0" borderId="0" xfId="304" applyFont="1" applyBorder="1" applyAlignment="1">
      <alignment wrapText="1"/>
    </xf>
    <xf numFmtId="0" fontId="82" fillId="0" borderId="18" xfId="422" applyFont="1" applyFill="1" applyBorder="1"/>
    <xf numFmtId="0" fontId="82" fillId="0" borderId="0" xfId="422" applyFont="1" applyFill="1" applyBorder="1"/>
    <xf numFmtId="0" fontId="40" fillId="0" borderId="18" xfId="422" applyFont="1" applyFill="1" applyBorder="1"/>
    <xf numFmtId="0" fontId="40" fillId="0" borderId="0" xfId="422" applyFont="1" applyFill="1" applyBorder="1"/>
    <xf numFmtId="3" fontId="40" fillId="0" borderId="58" xfId="422" applyNumberFormat="1" applyFont="1" applyFill="1" applyBorder="1"/>
    <xf numFmtId="170" fontId="40" fillId="0" borderId="53" xfId="401" applyNumberFormat="1" applyFont="1" applyFill="1" applyBorder="1" applyAlignment="1"/>
    <xf numFmtId="3" fontId="40" fillId="0" borderId="53" xfId="422" applyNumberFormat="1" applyFont="1" applyFill="1" applyBorder="1"/>
    <xf numFmtId="3" fontId="40" fillId="0" borderId="53" xfId="401" applyNumberFormat="1" applyFont="1" applyFill="1" applyBorder="1"/>
    <xf numFmtId="170" fontId="40" fillId="0" borderId="5" xfId="401" applyNumberFormat="1" applyFont="1" applyFill="1" applyBorder="1" applyAlignment="1"/>
    <xf numFmtId="178" fontId="40" fillId="0" borderId="58" xfId="421" applyNumberFormat="1" applyFont="1" applyFill="1" applyBorder="1" applyAlignment="1"/>
    <xf numFmtId="170" fontId="40" fillId="0" borderId="125" xfId="401" applyNumberFormat="1" applyFont="1" applyFill="1" applyBorder="1" applyAlignment="1"/>
    <xf numFmtId="9" fontId="40" fillId="0" borderId="18" xfId="436" applyNumberFormat="1" applyFont="1" applyFill="1" applyBorder="1" applyAlignment="1"/>
    <xf numFmtId="9" fontId="40" fillId="0" borderId="125" xfId="436" applyNumberFormat="1" applyFont="1" applyFill="1" applyBorder="1" applyAlignment="1"/>
    <xf numFmtId="3" fontId="40" fillId="0" borderId="0" xfId="422" applyNumberFormat="1" applyFont="1" applyFill="1" applyBorder="1"/>
    <xf numFmtId="0" fontId="72" fillId="0" borderId="98" xfId="422" applyFont="1" applyBorder="1" applyAlignment="1">
      <alignment horizontal="left" wrapText="1"/>
    </xf>
    <xf numFmtId="170" fontId="40" fillId="0" borderId="108" xfId="436" applyNumberFormat="1" applyFont="1" applyFill="1" applyBorder="1"/>
    <xf numFmtId="170" fontId="40" fillId="0" borderId="0" xfId="401" applyNumberFormat="1" applyFont="1" applyFill="1" applyBorder="1" applyAlignment="1"/>
    <xf numFmtId="0" fontId="72" fillId="0" borderId="98" xfId="422" quotePrefix="1" applyFont="1" applyFill="1" applyBorder="1" applyAlignment="1">
      <alignment horizontal="left" wrapText="1"/>
    </xf>
    <xf numFmtId="0" fontId="72" fillId="0" borderId="58" xfId="422" applyFont="1" applyBorder="1" applyAlignment="1">
      <alignment horizontal="left" wrapText="1"/>
    </xf>
    <xf numFmtId="170" fontId="40" fillId="0" borderId="125" xfId="436" applyNumberFormat="1" applyFont="1" applyFill="1" applyBorder="1"/>
    <xf numFmtId="0" fontId="72" fillId="0" borderId="58" xfId="422" quotePrefix="1" applyFont="1" applyFill="1" applyBorder="1" applyAlignment="1">
      <alignment horizontal="left" wrapText="1"/>
    </xf>
    <xf numFmtId="0" fontId="72" fillId="0" borderId="79" xfId="422" applyFont="1" applyBorder="1" applyAlignment="1">
      <alignment horizontal="left" wrapText="1"/>
    </xf>
    <xf numFmtId="170" fontId="40" fillId="0" borderId="142" xfId="436" applyNumberFormat="1" applyFont="1" applyFill="1" applyBorder="1"/>
    <xf numFmtId="170" fontId="40" fillId="0" borderId="53" xfId="401" applyNumberFormat="1" applyFont="1" applyFill="1" applyBorder="1"/>
    <xf numFmtId="0" fontId="72" fillId="0" borderId="57" xfId="422" applyFont="1" applyBorder="1" applyAlignment="1">
      <alignment horizontal="left" wrapText="1"/>
    </xf>
    <xf numFmtId="0" fontId="40" fillId="0" borderId="22" xfId="422" applyFont="1" applyFill="1" applyBorder="1"/>
    <xf numFmtId="0" fontId="40" fillId="0" borderId="16" xfId="422" applyFont="1" applyFill="1" applyBorder="1"/>
    <xf numFmtId="3" fontId="40" fillId="0" borderId="174" xfId="422" applyNumberFormat="1" applyFont="1" applyFill="1" applyBorder="1"/>
    <xf numFmtId="170" fontId="40" fillId="0" borderId="161" xfId="401" applyNumberFormat="1" applyFont="1" applyFill="1" applyBorder="1" applyAlignment="1"/>
    <xf numFmtId="3" fontId="40" fillId="0" borderId="161" xfId="422" applyNumberFormat="1" applyFont="1" applyFill="1" applyBorder="1"/>
    <xf numFmtId="170" fontId="40" fillId="0" borderId="161" xfId="401" applyNumberFormat="1" applyFont="1" applyFill="1" applyBorder="1"/>
    <xf numFmtId="3" fontId="40" fillId="0" borderId="161" xfId="401" applyNumberFormat="1" applyFont="1" applyFill="1" applyBorder="1"/>
    <xf numFmtId="170" fontId="40" fillId="0" borderId="187" xfId="401" applyNumberFormat="1" applyFont="1" applyFill="1" applyBorder="1" applyAlignment="1"/>
    <xf numFmtId="178" fontId="40" fillId="0" borderId="174" xfId="421" applyNumberFormat="1" applyFont="1" applyFill="1" applyBorder="1" applyAlignment="1"/>
    <xf numFmtId="170" fontId="40" fillId="0" borderId="177" xfId="401" applyNumberFormat="1" applyFont="1" applyFill="1" applyBorder="1" applyAlignment="1"/>
    <xf numFmtId="9" fontId="40" fillId="0" borderId="160" xfId="436" applyNumberFormat="1" applyFont="1" applyFill="1" applyBorder="1" applyAlignment="1"/>
    <xf numFmtId="9" fontId="40" fillId="0" borderId="177" xfId="436" applyNumberFormat="1" applyFont="1" applyFill="1" applyBorder="1" applyAlignment="1"/>
    <xf numFmtId="0" fontId="72" fillId="0" borderId="0" xfId="422" quotePrefix="1" applyFont="1" applyFill="1" applyBorder="1" applyAlignment="1">
      <alignment horizontal="left" wrapText="1"/>
    </xf>
    <xf numFmtId="170" fontId="40" fillId="0" borderId="0" xfId="436" applyNumberFormat="1" applyFont="1" applyFill="1" applyBorder="1"/>
    <xf numFmtId="0" fontId="72" fillId="0" borderId="79" xfId="422" quotePrefix="1" applyFont="1" applyFill="1" applyBorder="1" applyAlignment="1">
      <alignment horizontal="left" wrapText="1"/>
    </xf>
    <xf numFmtId="0" fontId="72" fillId="0" borderId="30" xfId="422" applyFont="1" applyFill="1" applyBorder="1"/>
    <xf numFmtId="0" fontId="72" fillId="0" borderId="31" xfId="422" applyFont="1" applyFill="1" applyBorder="1"/>
    <xf numFmtId="3" fontId="72" fillId="0" borderId="232" xfId="422" applyNumberFormat="1" applyFont="1" applyFill="1" applyBorder="1" applyAlignment="1"/>
    <xf numFmtId="170" fontId="72" fillId="0" borderId="189" xfId="401" applyNumberFormat="1" applyFont="1" applyFill="1" applyBorder="1" applyAlignment="1"/>
    <xf numFmtId="3" fontId="72" fillId="0" borderId="219" xfId="422" applyNumberFormat="1" applyFont="1" applyFill="1" applyBorder="1" applyAlignment="1"/>
    <xf numFmtId="3" fontId="72" fillId="0" borderId="31" xfId="422" applyNumberFormat="1" applyFont="1" applyFill="1" applyBorder="1" applyAlignment="1"/>
    <xf numFmtId="178" fontId="72" fillId="0" borderId="233" xfId="421" applyNumberFormat="1" applyFont="1" applyFill="1" applyBorder="1"/>
    <xf numFmtId="170" fontId="72" fillId="0" borderId="234" xfId="401" applyNumberFormat="1" applyFont="1" applyFill="1" applyBorder="1"/>
    <xf numFmtId="9" fontId="72" fillId="0" borderId="157" xfId="436" applyNumberFormat="1" applyFont="1" applyFill="1" applyBorder="1" applyAlignment="1"/>
    <xf numFmtId="9" fontId="72" fillId="0" borderId="272" xfId="436" applyNumberFormat="1" applyFont="1" applyFill="1" applyBorder="1" applyAlignment="1"/>
    <xf numFmtId="3" fontId="72" fillId="0" borderId="0" xfId="422" applyNumberFormat="1" applyFont="1" applyFill="1" applyBorder="1" applyAlignment="1"/>
    <xf numFmtId="0" fontId="72" fillId="0" borderId="0" xfId="422" applyFont="1" applyFill="1" applyBorder="1" applyAlignment="1">
      <alignment horizontal="left" wrapText="1"/>
    </xf>
    <xf numFmtId="170" fontId="40" fillId="0" borderId="0" xfId="436" applyNumberFormat="1" applyFont="1" applyFill="1" applyBorder="1" applyAlignment="1"/>
    <xf numFmtId="170" fontId="72" fillId="0" borderId="0" xfId="401" applyNumberFormat="1" applyFont="1" applyFill="1" applyBorder="1" applyAlignment="1"/>
    <xf numFmtId="0" fontId="72" fillId="0" borderId="57" xfId="422" applyFont="1" applyFill="1" applyBorder="1" applyAlignment="1">
      <alignment horizontal="left" wrapText="1"/>
    </xf>
    <xf numFmtId="0" fontId="40" fillId="0" borderId="139" xfId="422" applyFont="1" applyFill="1" applyBorder="1"/>
    <xf numFmtId="0" fontId="72" fillId="0" borderId="69" xfId="422" applyFont="1" applyFill="1" applyBorder="1"/>
    <xf numFmtId="3" fontId="40" fillId="0" borderId="139" xfId="422" applyNumberFormat="1" applyFont="1" applyFill="1" applyBorder="1" applyAlignment="1"/>
    <xf numFmtId="170" fontId="40" fillId="0" borderId="141" xfId="424" applyNumberFormat="1" applyFont="1" applyFill="1" applyBorder="1" applyAlignment="1"/>
    <xf numFmtId="3" fontId="40" fillId="0" borderId="141" xfId="422" applyNumberFormat="1" applyFont="1" applyFill="1" applyBorder="1" applyAlignment="1"/>
    <xf numFmtId="178" fontId="40" fillId="0" borderId="88" xfId="400" applyNumberFormat="1" applyFont="1" applyFill="1" applyBorder="1" applyAlignment="1"/>
    <xf numFmtId="170" fontId="40" fillId="0" borderId="128" xfId="424" applyNumberFormat="1" applyFont="1" applyFill="1" applyBorder="1" applyAlignment="1"/>
    <xf numFmtId="178" fontId="40" fillId="0" borderId="140" xfId="425" applyNumberFormat="1" applyFont="1" applyFill="1" applyBorder="1"/>
    <xf numFmtId="9" fontId="72" fillId="0" borderId="0" xfId="436" applyNumberFormat="1" applyFont="1" applyFill="1" applyBorder="1" applyAlignment="1"/>
    <xf numFmtId="3" fontId="40" fillId="0" borderId="0" xfId="422" applyNumberFormat="1" applyFont="1" applyFill="1" applyBorder="1" applyAlignment="1"/>
    <xf numFmtId="170" fontId="40" fillId="0" borderId="0" xfId="424" applyNumberFormat="1" applyFont="1" applyFill="1" applyBorder="1" applyAlignment="1"/>
    <xf numFmtId="178" fontId="40" fillId="0" borderId="0" xfId="425" applyNumberFormat="1" applyFont="1" applyFill="1" applyBorder="1"/>
    <xf numFmtId="0" fontId="72" fillId="0" borderId="42" xfId="422" applyFont="1" applyFill="1" applyBorder="1"/>
    <xf numFmtId="0" fontId="72" fillId="0" borderId="20" xfId="422" applyFont="1" applyFill="1" applyBorder="1"/>
    <xf numFmtId="3" fontId="72" fillId="0" borderId="42" xfId="422" applyNumberFormat="1" applyFont="1" applyFill="1" applyBorder="1" applyAlignment="1"/>
    <xf numFmtId="170" fontId="72" fillId="0" borderId="110" xfId="424" applyNumberFormat="1" applyFont="1" applyFill="1" applyBorder="1" applyAlignment="1"/>
    <xf numFmtId="3" fontId="72" fillId="0" borderId="110" xfId="422" applyNumberFormat="1" applyFont="1" applyFill="1" applyBorder="1" applyAlignment="1"/>
    <xf numFmtId="170" fontId="72" fillId="0" borderId="41" xfId="424" applyNumberFormat="1" applyFont="1" applyFill="1" applyBorder="1" applyAlignment="1"/>
    <xf numFmtId="178" fontId="72" fillId="0" borderId="50" xfId="425" applyNumberFormat="1" applyFont="1" applyFill="1" applyBorder="1"/>
    <xf numFmtId="170" fontId="72" fillId="0" borderId="0" xfId="424" applyNumberFormat="1" applyFont="1" applyFill="1" applyBorder="1" applyAlignment="1"/>
    <xf numFmtId="178" fontId="72" fillId="0" borderId="0" xfId="425" applyNumberFormat="1" applyFont="1" applyFill="1" applyBorder="1"/>
    <xf numFmtId="178" fontId="72" fillId="0" borderId="0" xfId="421" applyNumberFormat="1" applyFont="1" applyFill="1" applyBorder="1"/>
    <xf numFmtId="170" fontId="72" fillId="0" borderId="0" xfId="401" applyNumberFormat="1" applyFont="1" applyFill="1" applyBorder="1"/>
    <xf numFmtId="0" fontId="82" fillId="0" borderId="17" xfId="422" applyFont="1" applyBorder="1"/>
    <xf numFmtId="0" fontId="72" fillId="0" borderId="0" xfId="422" applyFont="1" applyFill="1" applyBorder="1"/>
    <xf numFmtId="0" fontId="82" fillId="0" borderId="0" xfId="422" applyFont="1" applyBorder="1"/>
    <xf numFmtId="173" fontId="72" fillId="0" borderId="0" xfId="421" applyNumberFormat="1" applyFont="1" applyFill="1" applyBorder="1" applyAlignment="1">
      <alignment wrapText="1"/>
    </xf>
    <xf numFmtId="0" fontId="72" fillId="0" borderId="0" xfId="422" applyFont="1" applyBorder="1" applyAlignment="1">
      <alignment horizontal="center"/>
    </xf>
    <xf numFmtId="0" fontId="72" fillId="0" borderId="0" xfId="422" applyFont="1" applyBorder="1" applyAlignment="1">
      <alignment horizontal="left" wrapText="1"/>
    </xf>
    <xf numFmtId="0" fontId="94" fillId="0" borderId="0" xfId="422" applyFont="1" applyFill="1" applyBorder="1"/>
    <xf numFmtId="3" fontId="94" fillId="0" borderId="0" xfId="422" applyNumberFormat="1" applyFont="1" applyFill="1" applyBorder="1" applyAlignment="1"/>
    <xf numFmtId="170" fontId="94" fillId="0" borderId="0" xfId="401" applyNumberFormat="1" applyFont="1" applyFill="1" applyBorder="1" applyAlignment="1"/>
    <xf numFmtId="178" fontId="94" fillId="0" borderId="0" xfId="421" applyNumberFormat="1" applyFont="1" applyFill="1" applyBorder="1"/>
    <xf numFmtId="170" fontId="94" fillId="0" borderId="0" xfId="401" applyNumberFormat="1" applyFont="1" applyFill="1" applyBorder="1"/>
    <xf numFmtId="0" fontId="94" fillId="0" borderId="0" xfId="0" applyFont="1" applyAlignment="1">
      <alignment horizontal="left" vertical="center"/>
    </xf>
    <xf numFmtId="0" fontId="94" fillId="0" borderId="0" xfId="0" applyFont="1" applyBorder="1" applyAlignment="1">
      <alignment horizontal="left" vertical="center"/>
    </xf>
    <xf numFmtId="0" fontId="87" fillId="0" borderId="47" xfId="0" applyFont="1" applyFill="1" applyBorder="1"/>
    <xf numFmtId="0" fontId="72" fillId="0" borderId="17" xfId="0" applyFont="1" applyFill="1" applyBorder="1"/>
    <xf numFmtId="0" fontId="87" fillId="0" borderId="18" xfId="0" applyFont="1" applyFill="1" applyBorder="1"/>
    <xf numFmtId="0" fontId="72" fillId="0" borderId="0" xfId="0" applyFont="1" applyFill="1" applyBorder="1"/>
    <xf numFmtId="0" fontId="72" fillId="0" borderId="21" xfId="0" applyFont="1" applyFill="1" applyBorder="1"/>
    <xf numFmtId="0" fontId="40" fillId="0" borderId="121" xfId="0" applyFont="1" applyFill="1" applyBorder="1"/>
    <xf numFmtId="0" fontId="40" fillId="0" borderId="67" xfId="0" applyFont="1" applyFill="1" applyBorder="1"/>
    <xf numFmtId="178" fontId="72" fillId="0" borderId="0" xfId="400" applyNumberFormat="1" applyFont="1" applyFill="1" applyBorder="1"/>
    <xf numFmtId="0" fontId="40" fillId="0" borderId="18" xfId="0" applyFont="1" applyFill="1" applyBorder="1"/>
    <xf numFmtId="0" fontId="87" fillId="0" borderId="153" xfId="0" applyFont="1" applyFill="1" applyBorder="1"/>
    <xf numFmtId="0" fontId="40" fillId="0" borderId="152" xfId="0" applyFont="1" applyFill="1" applyBorder="1"/>
    <xf numFmtId="0" fontId="72" fillId="0" borderId="57" xfId="0" applyFont="1" applyFill="1" applyBorder="1"/>
    <xf numFmtId="0" fontId="72" fillId="0" borderId="0" xfId="0" applyFont="1" applyFill="1" applyBorder="1" applyProtection="1"/>
    <xf numFmtId="0" fontId="40" fillId="0" borderId="47" xfId="0" applyFont="1" applyFill="1" applyBorder="1"/>
    <xf numFmtId="178" fontId="40" fillId="0" borderId="0" xfId="0" applyNumberFormat="1" applyFont="1" applyFill="1"/>
    <xf numFmtId="0" fontId="97" fillId="0" borderId="0" xfId="0" applyFont="1" applyFill="1" applyBorder="1" applyAlignment="1">
      <alignment horizontal="left" vertical="center"/>
    </xf>
    <xf numFmtId="0" fontId="97" fillId="0" borderId="0" xfId="0" applyFont="1" applyBorder="1" applyAlignment="1">
      <alignment horizontal="left" vertical="center"/>
    </xf>
    <xf numFmtId="178" fontId="40" fillId="0" borderId="0" xfId="0" applyNumberFormat="1" applyFont="1" applyFill="1" applyBorder="1"/>
    <xf numFmtId="0" fontId="72" fillId="0" borderId="39" xfId="0" applyFont="1" applyFill="1" applyBorder="1" applyAlignment="1" applyProtection="1">
      <alignment horizontal="center"/>
    </xf>
    <xf numFmtId="0" fontId="72" fillId="0" borderId="28" xfId="0" applyFont="1" applyFill="1" applyBorder="1" applyAlignment="1" applyProtection="1">
      <alignment horizontal="center"/>
    </xf>
    <xf numFmtId="0" fontId="72" fillId="0" borderId="20" xfId="0" applyFont="1" applyFill="1" applyBorder="1" applyAlignment="1" applyProtection="1">
      <alignment horizontal="center"/>
    </xf>
    <xf numFmtId="0" fontId="40" fillId="0" borderId="97" xfId="0" applyFont="1" applyFill="1" applyBorder="1" applyProtection="1"/>
    <xf numFmtId="0" fontId="40" fillId="0" borderId="90" xfId="0" applyFont="1" applyFill="1" applyBorder="1" applyProtection="1"/>
    <xf numFmtId="0" fontId="40" fillId="0" borderId="19" xfId="0" applyFont="1" applyFill="1" applyBorder="1" applyProtection="1"/>
    <xf numFmtId="178" fontId="40" fillId="0" borderId="21" xfId="0" applyNumberFormat="1" applyFont="1" applyFill="1" applyBorder="1"/>
    <xf numFmtId="178" fontId="40" fillId="0" borderId="0" xfId="290" applyNumberFormat="1" applyFont="1" applyFill="1" applyBorder="1" applyProtection="1"/>
    <xf numFmtId="0" fontId="72" fillId="0" borderId="21" xfId="0" applyFont="1" applyFill="1" applyBorder="1" applyProtection="1"/>
    <xf numFmtId="178" fontId="72" fillId="0" borderId="21" xfId="0" applyNumberFormat="1" applyFont="1" applyFill="1" applyBorder="1"/>
    <xf numFmtId="0" fontId="72" fillId="0" borderId="28" xfId="0" applyFont="1" applyFill="1" applyBorder="1" applyProtection="1"/>
    <xf numFmtId="0" fontId="72" fillId="0" borderId="29" xfId="0" applyFont="1" applyFill="1" applyBorder="1" applyProtection="1"/>
    <xf numFmtId="0" fontId="72" fillId="0" borderId="63" xfId="0" applyFont="1" applyFill="1" applyBorder="1" applyProtection="1"/>
    <xf numFmtId="0" fontId="72" fillId="0" borderId="26" xfId="0" applyFont="1" applyFill="1" applyBorder="1" applyProtection="1"/>
    <xf numFmtId="0" fontId="72" fillId="0" borderId="24" xfId="0" applyFont="1" applyFill="1" applyBorder="1" applyProtection="1"/>
    <xf numFmtId="0" fontId="98" fillId="0" borderId="0" xfId="0" applyFont="1" applyFill="1" applyBorder="1"/>
    <xf numFmtId="0" fontId="72" fillId="0" borderId="42" xfId="0" applyFont="1" applyFill="1" applyBorder="1" applyProtection="1"/>
    <xf numFmtId="0" fontId="40" fillId="0" borderId="20" xfId="0" applyFont="1" applyBorder="1"/>
    <xf numFmtId="0" fontId="98" fillId="0" borderId="0" xfId="0" applyFont="1" applyFill="1"/>
    <xf numFmtId="0" fontId="40" fillId="0" borderId="21" xfId="0" applyFont="1" applyBorder="1"/>
    <xf numFmtId="0" fontId="72" fillId="0" borderId="60" xfId="0" applyFont="1" applyBorder="1"/>
    <xf numFmtId="0" fontId="72" fillId="0" borderId="0" xfId="0" applyFont="1"/>
    <xf numFmtId="0" fontId="40" fillId="0" borderId="19" xfId="0" applyFont="1" applyBorder="1"/>
    <xf numFmtId="178" fontId="40" fillId="0" borderId="21" xfId="290" applyNumberFormat="1" applyFont="1" applyFill="1" applyBorder="1"/>
    <xf numFmtId="0" fontId="40" fillId="0" borderId="19" xfId="0" quotePrefix="1" applyFont="1" applyFill="1" applyBorder="1" applyAlignment="1">
      <alignment horizontal="left"/>
    </xf>
    <xf numFmtId="0" fontId="40" fillId="0" borderId="19" xfId="0" applyFont="1" applyFill="1" applyBorder="1" applyAlignment="1">
      <alignment horizontal="left"/>
    </xf>
    <xf numFmtId="0" fontId="40" fillId="40" borderId="0" xfId="0" applyFont="1" applyFill="1"/>
    <xf numFmtId="0" fontId="72" fillId="0" borderId="23" xfId="0" applyFont="1" applyFill="1" applyBorder="1"/>
    <xf numFmtId="0" fontId="72" fillId="0" borderId="15" xfId="0" applyFont="1" applyFill="1" applyBorder="1"/>
    <xf numFmtId="0" fontId="72" fillId="0" borderId="25" xfId="0" applyFont="1" applyFill="1" applyBorder="1"/>
    <xf numFmtId="0" fontId="72" fillId="0" borderId="28" xfId="0" applyFont="1" applyFill="1" applyBorder="1"/>
    <xf numFmtId="0" fontId="72" fillId="0" borderId="29" xfId="0" applyFont="1" applyFill="1" applyBorder="1"/>
    <xf numFmtId="0" fontId="72" fillId="0" borderId="63" xfId="0" applyFont="1" applyFill="1" applyBorder="1"/>
    <xf numFmtId="0" fontId="40" fillId="0" borderId="0" xfId="0" applyFont="1" applyFill="1" applyBorder="1" applyAlignment="1" applyProtection="1">
      <alignment vertical="center"/>
    </xf>
    <xf numFmtId="0" fontId="40" fillId="0" borderId="21" xfId="0" applyFont="1" applyFill="1" applyBorder="1" applyAlignment="1" applyProtection="1">
      <alignment vertical="center"/>
    </xf>
    <xf numFmtId="0" fontId="40" fillId="0" borderId="0" xfId="0" applyFont="1" applyBorder="1" applyAlignment="1">
      <alignment vertical="center"/>
    </xf>
    <xf numFmtId="0" fontId="72" fillId="0" borderId="64" xfId="0" applyFont="1" applyFill="1" applyBorder="1" applyAlignment="1" applyProtection="1">
      <alignment horizontal="center"/>
    </xf>
    <xf numFmtId="0" fontId="40" fillId="0" borderId="199" xfId="0" applyFont="1" applyBorder="1"/>
    <xf numFmtId="0" fontId="72" fillId="0" borderId="197" xfId="0" applyFont="1" applyBorder="1" applyProtection="1"/>
    <xf numFmtId="0" fontId="40" fillId="0" borderId="198" xfId="0" applyFont="1" applyBorder="1" applyProtection="1"/>
    <xf numFmtId="0" fontId="40" fillId="0" borderId="279" xfId="0" applyFont="1" applyBorder="1" applyProtection="1"/>
    <xf numFmtId="0" fontId="40" fillId="0" borderId="280" xfId="0" applyFont="1" applyFill="1" applyBorder="1" applyProtection="1"/>
    <xf numFmtId="0" fontId="40" fillId="0" borderId="199" xfId="0" applyFont="1" applyBorder="1" applyProtection="1"/>
    <xf numFmtId="0" fontId="72" fillId="0" borderId="199" xfId="0" applyFont="1" applyBorder="1" applyProtection="1"/>
    <xf numFmtId="0" fontId="40" fillId="0" borderId="0" xfId="0" quotePrefix="1" applyFont="1" applyBorder="1" applyProtection="1"/>
    <xf numFmtId="0" fontId="40" fillId="0" borderId="199" xfId="0" applyFont="1" applyFill="1" applyBorder="1" applyProtection="1"/>
    <xf numFmtId="0" fontId="72" fillId="0" borderId="284" xfId="0" applyFont="1" applyFill="1" applyBorder="1" applyProtection="1"/>
    <xf numFmtId="0" fontId="72" fillId="0" borderId="15" xfId="0" applyFont="1" applyFill="1" applyBorder="1" applyProtection="1"/>
    <xf numFmtId="0" fontId="72" fillId="0" borderId="25" xfId="0" applyFont="1" applyFill="1" applyBorder="1" applyProtection="1"/>
    <xf numFmtId="0" fontId="72" fillId="0" borderId="199" xfId="0" applyFont="1" applyFill="1" applyBorder="1" applyProtection="1"/>
    <xf numFmtId="0" fontId="40" fillId="0" borderId="199" xfId="0" applyFont="1" applyFill="1" applyBorder="1" applyAlignment="1" applyProtection="1">
      <alignment horizontal="left"/>
    </xf>
    <xf numFmtId="0" fontId="98" fillId="37" borderId="0" xfId="0" applyFont="1" applyFill="1"/>
    <xf numFmtId="0" fontId="98" fillId="0" borderId="0" xfId="0" applyFont="1"/>
    <xf numFmtId="0" fontId="72" fillId="0" borderId="224" xfId="0" applyFont="1" applyFill="1" applyBorder="1" applyProtection="1"/>
    <xf numFmtId="0" fontId="72" fillId="0" borderId="226" xfId="0" applyFont="1" applyFill="1" applyBorder="1" applyProtection="1"/>
    <xf numFmtId="0" fontId="72" fillId="0" borderId="286" xfId="0" applyFont="1" applyFill="1" applyBorder="1" applyProtection="1"/>
    <xf numFmtId="0" fontId="40" fillId="0" borderId="197" xfId="0" applyFont="1" applyFill="1" applyBorder="1" applyProtection="1"/>
    <xf numFmtId="0" fontId="40" fillId="0" borderId="198" xfId="0" applyFont="1" applyFill="1" applyBorder="1" applyProtection="1"/>
    <xf numFmtId="0" fontId="40" fillId="0" borderId="216" xfId="0" applyFont="1" applyFill="1" applyBorder="1" applyProtection="1"/>
    <xf numFmtId="0" fontId="40" fillId="0" borderId="201" xfId="0" applyFont="1" applyFill="1" applyBorder="1" applyProtection="1"/>
    <xf numFmtId="0" fontId="40" fillId="0" borderId="202" xfId="0" applyFont="1" applyFill="1" applyBorder="1" applyProtection="1"/>
    <xf numFmtId="0" fontId="40" fillId="0" borderId="188" xfId="0" applyFont="1" applyFill="1" applyBorder="1" applyProtection="1"/>
    <xf numFmtId="0" fontId="40" fillId="0" borderId="229" xfId="0" applyFont="1" applyFill="1" applyBorder="1" applyProtection="1"/>
    <xf numFmtId="0" fontId="40" fillId="0" borderId="0" xfId="0" applyFont="1" applyFill="1" applyProtection="1"/>
    <xf numFmtId="0" fontId="40" fillId="0" borderId="83" xfId="0" applyFont="1" applyFill="1" applyBorder="1" applyProtection="1"/>
    <xf numFmtId="0" fontId="40" fillId="0" borderId="61" xfId="0" applyFont="1" applyFill="1" applyBorder="1" applyProtection="1"/>
    <xf numFmtId="0" fontId="40" fillId="0" borderId="62" xfId="0" applyFont="1" applyFill="1" applyBorder="1" applyProtection="1"/>
    <xf numFmtId="0" fontId="40" fillId="0" borderId="0" xfId="0" quotePrefix="1" applyFont="1" applyFill="1" applyBorder="1"/>
    <xf numFmtId="0" fontId="40" fillId="37" borderId="0" xfId="0" applyFont="1" applyFill="1" applyBorder="1"/>
    <xf numFmtId="0" fontId="83" fillId="0" borderId="0" xfId="0" applyFont="1" applyFill="1" applyBorder="1"/>
    <xf numFmtId="0" fontId="40" fillId="0" borderId="21" xfId="0" applyFont="1" applyBorder="1" applyAlignment="1">
      <alignment vertical="center"/>
    </xf>
    <xf numFmtId="37" fontId="72" fillId="0" borderId="43" xfId="0" applyNumberFormat="1" applyFont="1" applyFill="1" applyBorder="1" applyAlignment="1" applyProtection="1">
      <alignment horizontal="center"/>
    </xf>
    <xf numFmtId="0" fontId="72" fillId="0" borderId="70" xfId="0" applyFont="1" applyFill="1" applyBorder="1" applyAlignment="1" applyProtection="1">
      <alignment horizontal="center"/>
    </xf>
    <xf numFmtId="0" fontId="100" fillId="0" borderId="29" xfId="0" applyFont="1" applyFill="1" applyBorder="1" applyProtection="1"/>
    <xf numFmtId="184" fontId="83" fillId="0" borderId="0" xfId="0" applyNumberFormat="1" applyFont="1" applyFill="1" applyBorder="1"/>
    <xf numFmtId="37" fontId="72" fillId="0" borderId="64" xfId="0" applyNumberFormat="1" applyFont="1" applyFill="1" applyBorder="1" applyAlignment="1" applyProtection="1">
      <alignment horizontal="center"/>
    </xf>
    <xf numFmtId="0" fontId="72" fillId="0" borderId="30" xfId="0" applyFont="1" applyFill="1" applyBorder="1" applyProtection="1"/>
    <xf numFmtId="0" fontId="40" fillId="0" borderId="72" xfId="0" applyFont="1" applyBorder="1" applyProtection="1"/>
    <xf numFmtId="0" fontId="40" fillId="0" borderId="85" xfId="0" applyFont="1" applyFill="1" applyBorder="1" applyProtection="1"/>
    <xf numFmtId="0" fontId="72" fillId="0" borderId="31" xfId="0" applyFont="1" applyFill="1" applyBorder="1" applyProtection="1"/>
    <xf numFmtId="0" fontId="72" fillId="0" borderId="82" xfId="0" applyFont="1" applyFill="1" applyBorder="1" applyProtection="1"/>
    <xf numFmtId="0" fontId="40" fillId="0" borderId="31" xfId="0" applyFont="1" applyBorder="1" applyProtection="1"/>
    <xf numFmtId="0" fontId="40" fillId="0" borderId="82" xfId="0" applyFont="1" applyBorder="1" applyProtection="1"/>
    <xf numFmtId="0" fontId="72" fillId="0" borderId="23" xfId="0" applyFont="1" applyFill="1" applyBorder="1" applyProtection="1"/>
    <xf numFmtId="0" fontId="82" fillId="0" borderId="0" xfId="0" applyFont="1" applyAlignment="1">
      <alignment horizontal="left"/>
    </xf>
    <xf numFmtId="0" fontId="82" fillId="37" borderId="0" xfId="0" applyFont="1" applyFill="1" applyAlignment="1">
      <alignment horizontal="left"/>
    </xf>
    <xf numFmtId="0" fontId="82" fillId="0" borderId="0" xfId="0" applyFont="1" applyFill="1" applyAlignment="1">
      <alignment horizontal="left"/>
    </xf>
    <xf numFmtId="0" fontId="72" fillId="0" borderId="191" xfId="0" applyFont="1" applyFill="1" applyBorder="1" applyAlignment="1" applyProtection="1">
      <alignment horizontal="center"/>
    </xf>
    <xf numFmtId="0" fontId="72" fillId="0" borderId="178" xfId="0" applyFont="1" applyFill="1" applyBorder="1" applyAlignment="1" applyProtection="1">
      <alignment horizontal="center"/>
    </xf>
    <xf numFmtId="37" fontId="40" fillId="0" borderId="60" xfId="0" applyNumberFormat="1" applyFont="1" applyBorder="1" applyProtection="1"/>
    <xf numFmtId="37" fontId="40" fillId="0" borderId="60" xfId="0" applyNumberFormat="1" applyFont="1" applyFill="1" applyBorder="1" applyProtection="1"/>
    <xf numFmtId="37" fontId="40" fillId="0" borderId="19" xfId="0" applyNumberFormat="1" applyFont="1" applyBorder="1" applyProtection="1"/>
    <xf numFmtId="37" fontId="40" fillId="0" borderId="21" xfId="0" applyNumberFormat="1" applyFont="1" applyBorder="1" applyProtection="1"/>
    <xf numFmtId="172" fontId="40" fillId="0" borderId="0" xfId="0" applyNumberFormat="1" applyFont="1" applyFill="1"/>
    <xf numFmtId="37" fontId="40" fillId="0" borderId="30" xfId="0" applyNumberFormat="1" applyFont="1" applyFill="1" applyBorder="1" applyProtection="1"/>
    <xf numFmtId="37" fontId="40" fillId="0" borderId="82" xfId="0" applyNumberFormat="1" applyFont="1" applyFill="1" applyBorder="1" applyProtection="1"/>
    <xf numFmtId="37" fontId="40" fillId="0" borderId="19" xfId="0" applyNumberFormat="1" applyFont="1" applyFill="1" applyBorder="1" applyProtection="1"/>
    <xf numFmtId="37" fontId="40" fillId="0" borderId="0" xfId="0" applyNumberFormat="1" applyFont="1" applyFill="1" applyBorder="1" applyProtection="1"/>
    <xf numFmtId="37" fontId="40" fillId="0" borderId="21" xfId="0" applyNumberFormat="1" applyFont="1" applyFill="1" applyBorder="1" applyProtection="1"/>
    <xf numFmtId="0" fontId="78" fillId="0" borderId="0" xfId="0" applyFont="1" applyFill="1" applyBorder="1" applyAlignment="1" applyProtection="1">
      <alignment horizontal="center"/>
    </xf>
    <xf numFmtId="0" fontId="40" fillId="0" borderId="0" xfId="0" applyFont="1" applyFill="1" applyBorder="1" applyAlignment="1" applyProtection="1">
      <alignment horizontal="centerContinuous"/>
    </xf>
    <xf numFmtId="0" fontId="79" fillId="0" borderId="48" xfId="290" applyNumberFormat="1" applyFont="1" applyFill="1" applyBorder="1" applyAlignment="1" applyProtection="1">
      <alignment horizontal="center"/>
    </xf>
    <xf numFmtId="37" fontId="79" fillId="0" borderId="0" xfId="0" applyNumberFormat="1" applyFont="1" applyFill="1" applyBorder="1" applyAlignment="1" applyProtection="1">
      <alignment horizontal="center" vertical="center"/>
    </xf>
    <xf numFmtId="37" fontId="72" fillId="0" borderId="92" xfId="0" applyNumberFormat="1" applyFont="1" applyFill="1" applyBorder="1" applyAlignment="1" applyProtection="1">
      <alignment horizontal="center"/>
    </xf>
    <xf numFmtId="37" fontId="72" fillId="0" borderId="104" xfId="0" applyNumberFormat="1" applyFont="1" applyFill="1" applyBorder="1" applyAlignment="1" applyProtection="1">
      <alignment horizontal="center"/>
    </xf>
    <xf numFmtId="37" fontId="72" fillId="0" borderId="148" xfId="0" applyNumberFormat="1" applyFont="1" applyFill="1" applyBorder="1" applyAlignment="1" applyProtection="1">
      <alignment horizontal="center"/>
    </xf>
    <xf numFmtId="37" fontId="72" fillId="0" borderId="146" xfId="0" applyNumberFormat="1" applyFont="1" applyFill="1" applyBorder="1" applyAlignment="1" applyProtection="1">
      <alignment horizontal="center"/>
    </xf>
    <xf numFmtId="0" fontId="40" fillId="0" borderId="0" xfId="0" applyFont="1" applyFill="1" applyBorder="1" applyAlignment="1">
      <alignment vertical="top"/>
    </xf>
    <xf numFmtId="37" fontId="72" fillId="0" borderId="0" xfId="0" applyNumberFormat="1" applyFont="1" applyFill="1" applyBorder="1" applyAlignment="1" applyProtection="1">
      <alignment horizontal="center"/>
    </xf>
    <xf numFmtId="0" fontId="40" fillId="0" borderId="56" xfId="0" applyFont="1" applyFill="1" applyBorder="1"/>
    <xf numFmtId="178" fontId="40" fillId="0" borderId="75" xfId="0" applyNumberFormat="1" applyFont="1" applyFill="1" applyBorder="1"/>
    <xf numFmtId="0" fontId="40" fillId="0" borderId="68" xfId="0" applyFont="1" applyFill="1" applyBorder="1"/>
    <xf numFmtId="0" fontId="40" fillId="0" borderId="69" xfId="0" applyFont="1" applyFill="1" applyBorder="1"/>
    <xf numFmtId="178" fontId="40" fillId="0" borderId="0" xfId="290" applyNumberFormat="1" applyFont="1" applyFill="1" applyBorder="1"/>
    <xf numFmtId="0" fontId="72" fillId="0" borderId="18" xfId="0" applyFont="1" applyFill="1" applyBorder="1"/>
    <xf numFmtId="178" fontId="72" fillId="0" borderId="76" xfId="0" applyNumberFormat="1" applyFont="1" applyFill="1" applyBorder="1"/>
    <xf numFmtId="0" fontId="40" fillId="0" borderId="65" xfId="0" applyFont="1" applyFill="1" applyBorder="1"/>
    <xf numFmtId="0" fontId="40" fillId="0" borderId="66" xfId="0" applyFont="1" applyFill="1" applyBorder="1"/>
    <xf numFmtId="178" fontId="40" fillId="0" borderId="76" xfId="0" applyNumberFormat="1" applyFont="1" applyFill="1" applyBorder="1"/>
    <xf numFmtId="178" fontId="40" fillId="0" borderId="128" xfId="0" applyNumberFormat="1" applyFont="1" applyFill="1" applyBorder="1"/>
    <xf numFmtId="37" fontId="72" fillId="0" borderId="19" xfId="0" applyNumberFormat="1" applyFont="1" applyFill="1" applyBorder="1" applyProtection="1"/>
    <xf numFmtId="37" fontId="40" fillId="0" borderId="22" xfId="0" applyNumberFormat="1" applyFont="1" applyBorder="1" applyProtection="1"/>
    <xf numFmtId="178" fontId="40" fillId="0" borderId="71" xfId="0" applyNumberFormat="1" applyFont="1" applyFill="1" applyBorder="1" applyAlignment="1">
      <alignment horizontal="center"/>
    </xf>
    <xf numFmtId="37" fontId="72" fillId="0" borderId="23" xfId="0" applyNumberFormat="1" applyFont="1" applyFill="1" applyBorder="1" applyProtection="1"/>
    <xf numFmtId="37" fontId="72" fillId="0" borderId="21" xfId="0" applyNumberFormat="1" applyFont="1" applyFill="1" applyBorder="1" applyAlignment="1" applyProtection="1">
      <alignment horizontal="center"/>
    </xf>
    <xf numFmtId="0" fontId="40" fillId="0" borderId="57" xfId="0" applyFont="1" applyFill="1" applyBorder="1"/>
    <xf numFmtId="178" fontId="40" fillId="0" borderId="78" xfId="290" applyNumberFormat="1" applyFont="1" applyFill="1" applyBorder="1"/>
    <xf numFmtId="178" fontId="40" fillId="0" borderId="0" xfId="290" applyNumberFormat="1" applyFont="1" applyFill="1" applyBorder="1" applyAlignment="1">
      <alignment horizontal="center"/>
    </xf>
    <xf numFmtId="37" fontId="82" fillId="0" borderId="0" xfId="0" quotePrefix="1" applyNumberFormat="1" applyFont="1" applyFill="1"/>
    <xf numFmtId="0" fontId="72" fillId="0" borderId="0" xfId="0" applyFont="1" applyFill="1" applyBorder="1" applyAlignment="1">
      <alignment horizontal="center"/>
    </xf>
    <xf numFmtId="0" fontId="72" fillId="0" borderId="0" xfId="0" applyFont="1" applyFill="1" applyBorder="1" applyAlignment="1">
      <alignment vertical="center"/>
    </xf>
    <xf numFmtId="0" fontId="40" fillId="0" borderId="56" xfId="0" applyFont="1" applyFill="1" applyBorder="1" applyProtection="1"/>
    <xf numFmtId="0" fontId="40" fillId="0" borderId="18" xfId="0" applyFont="1" applyFill="1" applyBorder="1" applyAlignment="1">
      <alignment horizontal="left"/>
    </xf>
    <xf numFmtId="0" fontId="64" fillId="0" borderId="0" xfId="0" applyFont="1" applyFill="1" applyBorder="1" applyProtection="1"/>
    <xf numFmtId="0" fontId="64" fillId="0" borderId="48" xfId="0" applyFont="1" applyFill="1" applyBorder="1" applyProtection="1"/>
    <xf numFmtId="0" fontId="40" fillId="0" borderId="68" xfId="0" applyFont="1" applyFill="1" applyBorder="1" applyAlignment="1">
      <alignment horizontal="left"/>
    </xf>
    <xf numFmtId="0" fontId="40" fillId="0" borderId="69" xfId="0" applyFont="1" applyFill="1" applyBorder="1" applyProtection="1"/>
    <xf numFmtId="0" fontId="64" fillId="0" borderId="183" xfId="0" applyFont="1" applyFill="1" applyBorder="1" applyProtection="1"/>
    <xf numFmtId="49" fontId="72" fillId="0" borderId="18" xfId="0" quotePrefix="1" applyNumberFormat="1" applyFont="1" applyFill="1" applyBorder="1" applyAlignment="1" applyProtection="1">
      <alignment horizontal="left"/>
    </xf>
    <xf numFmtId="0" fontId="40" fillId="0" borderId="182" xfId="0" applyFont="1" applyFill="1" applyBorder="1" applyAlignment="1">
      <alignment horizontal="left"/>
    </xf>
    <xf numFmtId="0" fontId="40" fillId="0" borderId="48" xfId="0" applyFont="1" applyFill="1" applyBorder="1" applyProtection="1"/>
    <xf numFmtId="0" fontId="40" fillId="0" borderId="18" xfId="0" applyFont="1" applyFill="1" applyBorder="1" applyAlignment="1" applyProtection="1">
      <alignment horizontal="left"/>
    </xf>
    <xf numFmtId="0" fontId="64" fillId="0" borderId="69" xfId="0" applyFont="1" applyFill="1" applyBorder="1" applyProtection="1"/>
    <xf numFmtId="0" fontId="40" fillId="0" borderId="0" xfId="0" applyFont="1" applyBorder="1" applyAlignment="1">
      <alignment vertical="top"/>
    </xf>
    <xf numFmtId="0" fontId="40" fillId="0" borderId="48" xfId="0" applyFont="1" applyFill="1" applyBorder="1"/>
    <xf numFmtId="0" fontId="72" fillId="0" borderId="65" xfId="0" applyFont="1" applyFill="1" applyBorder="1"/>
    <xf numFmtId="0" fontId="40" fillId="0" borderId="71" xfId="0" applyFont="1" applyFill="1" applyBorder="1"/>
    <xf numFmtId="37" fontId="101" fillId="0" borderId="0" xfId="0" quotePrefix="1" applyNumberFormat="1" applyFont="1" applyFill="1" applyAlignment="1">
      <alignment horizontal="left"/>
    </xf>
    <xf numFmtId="37" fontId="101" fillId="0" borderId="0" xfId="0" applyNumberFormat="1" applyFont="1" applyFill="1" applyAlignment="1">
      <alignment horizontal="left"/>
    </xf>
    <xf numFmtId="0" fontId="72" fillId="0" borderId="42" xfId="0" applyFont="1" applyFill="1" applyBorder="1" applyAlignment="1" applyProtection="1">
      <alignment horizontal="center"/>
    </xf>
    <xf numFmtId="0" fontId="72" fillId="0" borderId="110" xfId="0" applyFont="1" applyFill="1" applyBorder="1" applyAlignment="1" applyProtection="1">
      <alignment horizontal="center"/>
    </xf>
    <xf numFmtId="10" fontId="40" fillId="0" borderId="0" xfId="0" applyNumberFormat="1" applyFont="1" applyProtection="1"/>
    <xf numFmtId="10" fontId="40" fillId="0" borderId="0" xfId="0" quotePrefix="1" applyNumberFormat="1" applyFont="1" applyProtection="1"/>
    <xf numFmtId="10" fontId="40" fillId="0" borderId="0" xfId="0" applyNumberFormat="1" applyFont="1" applyFill="1" applyBorder="1" applyAlignment="1" applyProtection="1">
      <alignment vertical="center"/>
    </xf>
    <xf numFmtId="10" fontId="40" fillId="0" borderId="21" xfId="0" applyNumberFormat="1" applyFont="1" applyFill="1" applyBorder="1" applyAlignment="1" applyProtection="1">
      <alignment vertical="center"/>
    </xf>
    <xf numFmtId="10" fontId="40" fillId="0" borderId="0" xfId="0" applyNumberFormat="1" applyFont="1" applyFill="1" applyBorder="1" applyProtection="1"/>
    <xf numFmtId="10" fontId="40" fillId="0" borderId="21" xfId="0" applyNumberFormat="1" applyFont="1" applyFill="1" applyBorder="1" applyProtection="1"/>
    <xf numFmtId="0" fontId="72" fillId="0" borderId="175" xfId="0" applyFont="1" applyFill="1" applyBorder="1" applyAlignment="1" applyProtection="1">
      <alignment horizontal="center"/>
    </xf>
    <xf numFmtId="10" fontId="40" fillId="0" borderId="0" xfId="0" applyNumberFormat="1" applyFont="1" applyBorder="1" applyProtection="1"/>
    <xf numFmtId="168" fontId="40" fillId="0" borderId="0" xfId="290" applyFont="1" applyFill="1" applyBorder="1" applyProtection="1"/>
    <xf numFmtId="168" fontId="40" fillId="0" borderId="0" xfId="290" applyNumberFormat="1" applyFont="1" applyFill="1" applyBorder="1" applyProtection="1"/>
    <xf numFmtId="10" fontId="40" fillId="0" borderId="26" xfId="0" applyNumberFormat="1" applyFont="1" applyBorder="1" applyProtection="1"/>
    <xf numFmtId="10" fontId="40" fillId="0" borderId="24" xfId="0" applyNumberFormat="1" applyFont="1" applyBorder="1" applyProtection="1"/>
    <xf numFmtId="10" fontId="40" fillId="0" borderId="19" xfId="0" applyNumberFormat="1" applyFont="1" applyBorder="1" applyProtection="1"/>
    <xf numFmtId="10" fontId="40" fillId="0" borderId="22" xfId="0" applyNumberFormat="1" applyFont="1" applyBorder="1" applyProtection="1"/>
    <xf numFmtId="10" fontId="40" fillId="0" borderId="16" xfId="0" applyNumberFormat="1" applyFont="1" applyBorder="1" applyProtection="1"/>
    <xf numFmtId="178" fontId="40" fillId="0" borderId="16" xfId="290" applyNumberFormat="1" applyFont="1" applyBorder="1" applyProtection="1"/>
    <xf numFmtId="10" fontId="72" fillId="0" borderId="28" xfId="0" applyNumberFormat="1" applyFont="1" applyBorder="1" applyProtection="1"/>
    <xf numFmtId="10" fontId="72" fillId="0" borderId="29" xfId="0" applyNumberFormat="1" applyFont="1" applyBorder="1" applyProtection="1"/>
    <xf numFmtId="178" fontId="72" fillId="0" borderId="29" xfId="290" applyNumberFormat="1" applyFont="1" applyBorder="1" applyProtection="1"/>
    <xf numFmtId="10" fontId="40" fillId="0" borderId="19" xfId="0" applyNumberFormat="1" applyFont="1" applyFill="1" applyBorder="1" applyProtection="1"/>
    <xf numFmtId="10" fontId="40" fillId="0" borderId="42" xfId="0" applyNumberFormat="1" applyFont="1" applyFill="1" applyBorder="1" applyProtection="1"/>
    <xf numFmtId="10" fontId="40" fillId="0" borderId="20" xfId="0" applyNumberFormat="1" applyFont="1" applyFill="1" applyBorder="1" applyProtection="1"/>
    <xf numFmtId="10" fontId="40" fillId="0" borderId="30" xfId="0" applyNumberFormat="1" applyFont="1" applyFill="1" applyBorder="1" applyProtection="1"/>
    <xf numFmtId="10" fontId="40" fillId="0" borderId="31" xfId="0" applyNumberFormat="1" applyFont="1" applyFill="1" applyBorder="1" applyProtection="1"/>
    <xf numFmtId="10" fontId="40" fillId="0" borderId="82" xfId="0" applyNumberFormat="1" applyFont="1" applyFill="1" applyBorder="1" applyProtection="1"/>
    <xf numFmtId="10" fontId="40" fillId="0" borderId="41" xfId="0" applyNumberFormat="1" applyFont="1" applyFill="1" applyBorder="1" applyProtection="1"/>
    <xf numFmtId="10" fontId="40" fillId="0" borderId="0" xfId="0" applyNumberFormat="1" applyFont="1" applyFill="1" applyProtection="1"/>
    <xf numFmtId="10" fontId="40" fillId="0" borderId="60" xfId="0" applyNumberFormat="1" applyFont="1" applyBorder="1" applyProtection="1"/>
    <xf numFmtId="0" fontId="40" fillId="37" borderId="19" xfId="0" applyFont="1" applyFill="1" applyBorder="1"/>
    <xf numFmtId="10" fontId="40" fillId="0" borderId="21" xfId="0" applyNumberFormat="1" applyFont="1" applyBorder="1" applyProtection="1"/>
    <xf numFmtId="10" fontId="72" fillId="0" borderId="0" xfId="0" applyNumberFormat="1" applyFont="1" applyBorder="1" applyProtection="1"/>
    <xf numFmtId="178" fontId="72" fillId="0" borderId="21" xfId="290" applyNumberFormat="1" applyFont="1" applyBorder="1" applyProtection="1"/>
    <xf numFmtId="177" fontId="40" fillId="0" borderId="21" xfId="290" applyNumberFormat="1" applyFont="1" applyFill="1" applyBorder="1" applyProtection="1"/>
    <xf numFmtId="0" fontId="40" fillId="0" borderId="42" xfId="0" applyFont="1" applyBorder="1" applyAlignment="1" applyProtection="1">
      <alignment horizontal="left"/>
    </xf>
    <xf numFmtId="10" fontId="40" fillId="0" borderId="20" xfId="0" applyNumberFormat="1" applyFont="1" applyBorder="1" applyProtection="1"/>
    <xf numFmtId="10" fontId="40" fillId="0" borderId="41" xfId="0" applyNumberFormat="1" applyFont="1" applyBorder="1" applyProtection="1"/>
    <xf numFmtId="173" fontId="40" fillId="0" borderId="19" xfId="0" applyNumberFormat="1" applyFont="1" applyFill="1" applyBorder="1"/>
    <xf numFmtId="173" fontId="40" fillId="0" borderId="0" xfId="0" applyNumberFormat="1" applyFont="1" applyFill="1" applyBorder="1"/>
    <xf numFmtId="173" fontId="40" fillId="0" borderId="19" xfId="0" applyNumberFormat="1" applyFont="1" applyFill="1" applyBorder="1" applyProtection="1"/>
    <xf numFmtId="173" fontId="40" fillId="0" borderId="0" xfId="0" applyNumberFormat="1" applyFont="1" applyFill="1" applyBorder="1" applyProtection="1"/>
    <xf numFmtId="0" fontId="40" fillId="0" borderId="29" xfId="0" applyFont="1" applyFill="1" applyBorder="1" applyProtection="1"/>
    <xf numFmtId="37" fontId="40" fillId="0" borderId="0" xfId="0" applyNumberFormat="1" applyFont="1" applyProtection="1"/>
    <xf numFmtId="37" fontId="40" fillId="0" borderId="0" xfId="0" applyNumberFormat="1" applyFont="1" applyFill="1" applyBorder="1" applyAlignment="1" applyProtection="1">
      <alignment vertical="center"/>
    </xf>
    <xf numFmtId="37" fontId="40" fillId="0" borderId="201" xfId="0" applyNumberFormat="1" applyFont="1" applyFill="1" applyBorder="1" applyAlignment="1" applyProtection="1">
      <alignment vertical="center"/>
    </xf>
    <xf numFmtId="0" fontId="72" fillId="0" borderId="195" xfId="0" applyFont="1" applyFill="1" applyBorder="1" applyAlignment="1" applyProtection="1">
      <alignment horizontal="center"/>
    </xf>
    <xf numFmtId="0" fontId="72" fillId="0" borderId="194" xfId="0" applyFont="1" applyFill="1" applyBorder="1" applyAlignment="1" applyProtection="1">
      <alignment horizontal="center"/>
    </xf>
    <xf numFmtId="0" fontId="72" fillId="0" borderId="193" xfId="0" applyFont="1" applyFill="1" applyBorder="1" applyAlignment="1" applyProtection="1">
      <alignment horizontal="center"/>
    </xf>
    <xf numFmtId="37" fontId="40" fillId="0" borderId="20" xfId="0" applyNumberFormat="1" applyFont="1" applyFill="1" applyBorder="1" applyProtection="1"/>
    <xf numFmtId="37" fontId="40" fillId="0" borderId="16" xfId="0" applyNumberFormat="1" applyFont="1" applyBorder="1" applyProtection="1"/>
    <xf numFmtId="37" fontId="40" fillId="0" borderId="74" xfId="0" applyNumberFormat="1" applyFont="1" applyBorder="1" applyProtection="1"/>
    <xf numFmtId="37" fontId="72" fillId="0" borderId="74" xfId="0" applyNumberFormat="1" applyFont="1" applyFill="1" applyBorder="1" applyProtection="1"/>
    <xf numFmtId="37" fontId="72" fillId="0" borderId="21" xfId="0" applyNumberFormat="1" applyFont="1" applyFill="1" applyBorder="1" applyProtection="1"/>
    <xf numFmtId="37" fontId="40" fillId="0" borderId="42" xfId="0" applyNumberFormat="1" applyFont="1" applyBorder="1" applyProtection="1"/>
    <xf numFmtId="37" fontId="40" fillId="0" borderId="41" xfId="0" applyNumberFormat="1" applyFont="1" applyBorder="1" applyProtection="1"/>
    <xf numFmtId="182" fontId="40" fillId="0" borderId="0" xfId="290" applyNumberFormat="1" applyFont="1" applyFill="1" applyBorder="1" applyProtection="1"/>
    <xf numFmtId="176" fontId="40" fillId="0" borderId="0" xfId="0" applyNumberFormat="1" applyFont="1" applyFill="1" applyBorder="1" applyProtection="1"/>
    <xf numFmtId="37" fontId="40" fillId="0" borderId="0" xfId="0" applyNumberFormat="1" applyFont="1" applyBorder="1" applyAlignment="1" applyProtection="1">
      <alignment vertical="top"/>
    </xf>
    <xf numFmtId="37" fontId="40" fillId="0" borderId="26" xfId="0" applyNumberFormat="1" applyFont="1" applyBorder="1" applyProtection="1"/>
    <xf numFmtId="0" fontId="40" fillId="0" borderId="26" xfId="0" applyFont="1" applyFill="1" applyBorder="1"/>
    <xf numFmtId="0" fontId="40" fillId="0" borderId="42" xfId="0" applyFont="1" applyFill="1" applyBorder="1"/>
    <xf numFmtId="37" fontId="40" fillId="0" borderId="41" xfId="0" applyNumberFormat="1" applyFont="1" applyFill="1" applyBorder="1" applyProtection="1"/>
    <xf numFmtId="0" fontId="101" fillId="0" borderId="0" xfId="0" applyFont="1"/>
    <xf numFmtId="0" fontId="72" fillId="0" borderId="33" xfId="0" applyFont="1" applyFill="1" applyBorder="1" applyAlignment="1" applyProtection="1">
      <alignment horizontal="center"/>
    </xf>
    <xf numFmtId="0" fontId="72" fillId="0" borderId="35" xfId="0" applyFont="1" applyFill="1" applyBorder="1" applyAlignment="1" applyProtection="1">
      <alignment horizontal="center"/>
    </xf>
    <xf numFmtId="0" fontId="72" fillId="0" borderId="147" xfId="0" applyFont="1" applyFill="1" applyBorder="1" applyAlignment="1" applyProtection="1">
      <alignment horizontal="center"/>
    </xf>
    <xf numFmtId="0" fontId="72" fillId="0" borderId="146" xfId="0" applyFont="1" applyFill="1" applyBorder="1" applyAlignment="1" applyProtection="1">
      <alignment horizontal="center"/>
    </xf>
    <xf numFmtId="0" fontId="40" fillId="0" borderId="17" xfId="0" applyFont="1" applyFill="1" applyBorder="1" applyProtection="1"/>
    <xf numFmtId="0" fontId="40" fillId="0" borderId="47" xfId="0" applyFont="1" applyBorder="1" applyProtection="1"/>
    <xf numFmtId="0" fontId="40" fillId="0" borderId="17" xfId="0" applyFont="1" applyBorder="1" applyProtection="1"/>
    <xf numFmtId="0" fontId="40" fillId="0" borderId="75" xfId="0" applyFont="1" applyBorder="1" applyProtection="1"/>
    <xf numFmtId="0" fontId="40" fillId="0" borderId="18" xfId="0" applyFont="1" applyBorder="1" applyProtection="1"/>
    <xf numFmtId="0" fontId="40" fillId="0" borderId="0" xfId="0" quotePrefix="1" applyFont="1" applyFill="1" applyBorder="1" applyProtection="1"/>
    <xf numFmtId="0" fontId="40" fillId="0" borderId="57" xfId="0" applyFont="1" applyBorder="1"/>
    <xf numFmtId="0" fontId="40" fillId="0" borderId="56" xfId="0" applyFont="1" applyBorder="1" applyProtection="1"/>
    <xf numFmtId="0" fontId="40" fillId="0" borderId="56" xfId="0" quotePrefix="1" applyFont="1" applyBorder="1" applyProtection="1"/>
    <xf numFmtId="0" fontId="40" fillId="0" borderId="78" xfId="0" applyFont="1" applyBorder="1" applyProtection="1"/>
    <xf numFmtId="170" fontId="40" fillId="0" borderId="0" xfId="0" applyNumberFormat="1" applyFont="1" applyFill="1" applyBorder="1" applyProtection="1"/>
    <xf numFmtId="0" fontId="40" fillId="0" borderId="47" xfId="0" quotePrefix="1" applyFont="1" applyBorder="1" applyAlignment="1" applyProtection="1">
      <alignment horizontal="left"/>
    </xf>
    <xf numFmtId="0" fontId="40" fillId="0" borderId="57" xfId="0" applyFont="1" applyBorder="1" applyProtection="1"/>
    <xf numFmtId="0" fontId="40" fillId="0" borderId="0" xfId="0" applyFont="1" applyFill="1" applyBorder="1" applyAlignment="1">
      <alignment horizontal="center"/>
    </xf>
    <xf numFmtId="0" fontId="72" fillId="0" borderId="149" xfId="0" applyFont="1" applyFill="1" applyBorder="1"/>
    <xf numFmtId="0" fontId="72" fillId="0" borderId="34" xfId="0" applyFont="1" applyFill="1" applyBorder="1" applyAlignment="1" applyProtection="1">
      <alignment horizontal="center"/>
    </xf>
    <xf numFmtId="165" fontId="40" fillId="0" borderId="0" xfId="0" applyNumberFormat="1" applyFont="1" applyFill="1" applyBorder="1" applyProtection="1"/>
    <xf numFmtId="177" fontId="40" fillId="0" borderId="0" xfId="0" applyNumberFormat="1" applyFont="1" applyFill="1" applyBorder="1" applyProtection="1"/>
    <xf numFmtId="179" fontId="40" fillId="0" borderId="0" xfId="0" applyNumberFormat="1" applyFont="1" applyFill="1" applyBorder="1" applyProtection="1"/>
    <xf numFmtId="0" fontId="40" fillId="0" borderId="18" xfId="0" applyFont="1" applyBorder="1"/>
    <xf numFmtId="0" fontId="78" fillId="0" borderId="0" xfId="0" applyFont="1" applyFill="1" applyBorder="1" applyAlignment="1">
      <alignment horizontal="center"/>
    </xf>
    <xf numFmtId="37" fontId="72" fillId="0" borderId="0" xfId="0" applyNumberFormat="1" applyFont="1" applyFill="1"/>
    <xf numFmtId="0" fontId="64" fillId="0" borderId="0" xfId="0" applyFont="1" applyFill="1"/>
    <xf numFmtId="0" fontId="87" fillId="0" borderId="0" xfId="0" quotePrefix="1" applyFont="1" applyFill="1"/>
    <xf numFmtId="0" fontId="96" fillId="0" borderId="0" xfId="0" applyFont="1" applyBorder="1" applyAlignment="1" applyProtection="1">
      <alignment horizontal="center" vertical="center"/>
    </xf>
    <xf numFmtId="0" fontId="93" fillId="0" borderId="0" xfId="0" applyFont="1" applyBorder="1" applyAlignment="1" applyProtection="1"/>
    <xf numFmtId="0" fontId="40" fillId="0" borderId="313" xfId="304" applyFont="1" applyFill="1" applyBorder="1" applyProtection="1"/>
    <xf numFmtId="0" fontId="72" fillId="0" borderId="42" xfId="304" applyFont="1" applyBorder="1" applyProtection="1"/>
    <xf numFmtId="0" fontId="40" fillId="0" borderId="188" xfId="304" applyFont="1" applyBorder="1" applyAlignment="1">
      <alignment horizontal="left" vertical="center"/>
    </xf>
    <xf numFmtId="0" fontId="90" fillId="0" borderId="188" xfId="311" applyFont="1" applyBorder="1" applyProtection="1"/>
    <xf numFmtId="0" fontId="40" fillId="0" borderId="229" xfId="304" applyFont="1" applyBorder="1"/>
    <xf numFmtId="0" fontId="72" fillId="0" borderId="197" xfId="304" applyFont="1" applyBorder="1" applyProtection="1"/>
    <xf numFmtId="0" fontId="90" fillId="0" borderId="198" xfId="311" applyFont="1" applyBorder="1" applyProtection="1"/>
    <xf numFmtId="0" fontId="40" fillId="0" borderId="216" xfId="304" applyFont="1" applyBorder="1"/>
    <xf numFmtId="0" fontId="72" fillId="0" borderId="83" xfId="304" applyFont="1" applyBorder="1" applyProtection="1"/>
    <xf numFmtId="0" fontId="90" fillId="0" borderId="24" xfId="311" applyFont="1" applyBorder="1" applyProtection="1"/>
    <xf numFmtId="0" fontId="40" fillId="0" borderId="60" xfId="304" applyFont="1" applyBorder="1"/>
    <xf numFmtId="0" fontId="72" fillId="0" borderId="209" xfId="304" applyFont="1" applyFill="1" applyBorder="1" applyAlignment="1"/>
    <xf numFmtId="0" fontId="40" fillId="0" borderId="253" xfId="304" applyFont="1" applyFill="1" applyBorder="1" applyAlignment="1">
      <alignment horizontal="center" vertical="top"/>
    </xf>
    <xf numFmtId="0" fontId="72" fillId="0" borderId="209" xfId="304" applyFont="1" applyFill="1" applyBorder="1" applyAlignment="1">
      <alignment vertical="center"/>
    </xf>
    <xf numFmtId="0" fontId="84" fillId="0" borderId="249" xfId="304" applyFont="1" applyFill="1" applyBorder="1"/>
    <xf numFmtId="0" fontId="72" fillId="0" borderId="209" xfId="304" applyFont="1" applyFill="1" applyBorder="1"/>
    <xf numFmtId="0" fontId="40" fillId="0" borderId="0" xfId="304" applyFont="1" applyFill="1" applyAlignment="1">
      <alignment vertical="center"/>
    </xf>
    <xf numFmtId="0" fontId="72" fillId="0" borderId="249" xfId="304" applyFont="1" applyFill="1" applyBorder="1" applyAlignment="1" applyProtection="1"/>
    <xf numFmtId="0" fontId="40" fillId="0" borderId="261" xfId="304" applyFont="1" applyFill="1" applyBorder="1" applyAlignment="1">
      <alignment horizontal="center" vertical="top"/>
    </xf>
    <xf numFmtId="0" fontId="40" fillId="0" borderId="253" xfId="304" applyFont="1" applyBorder="1" applyAlignment="1">
      <alignment horizontal="center" vertical="top"/>
    </xf>
    <xf numFmtId="0" fontId="40" fillId="0" borderId="0" xfId="304" applyFont="1" applyFill="1" applyAlignment="1">
      <alignment horizontal="center" vertical="center"/>
    </xf>
    <xf numFmtId="0" fontId="40" fillId="0" borderId="290" xfId="304" applyFont="1" applyFill="1" applyBorder="1" applyAlignment="1">
      <alignment horizontal="center" vertical="center"/>
    </xf>
    <xf numFmtId="0" fontId="72" fillId="0" borderId="250" xfId="304" applyFont="1" applyFill="1" applyBorder="1"/>
    <xf numFmtId="0" fontId="40" fillId="0" borderId="264" xfId="304" applyFont="1" applyFill="1" applyBorder="1"/>
    <xf numFmtId="182" fontId="86" fillId="0" borderId="247" xfId="437" applyNumberFormat="1" applyFont="1" applyFill="1" applyBorder="1" applyAlignment="1">
      <alignment horizontal="center"/>
    </xf>
    <xf numFmtId="178" fontId="86" fillId="0" borderId="306" xfId="437" applyNumberFormat="1" applyFont="1" applyFill="1" applyBorder="1"/>
    <xf numFmtId="178" fontId="86" fillId="0" borderId="290" xfId="437" applyNumberFormat="1" applyFont="1" applyFill="1" applyBorder="1"/>
    <xf numFmtId="0" fontId="40" fillId="0" borderId="289" xfId="304" applyFont="1" applyFill="1" applyBorder="1" applyAlignment="1">
      <alignment horizontal="center" vertical="center"/>
    </xf>
    <xf numFmtId="0" fontId="40" fillId="0" borderId="197" xfId="304" applyFont="1" applyFill="1" applyBorder="1"/>
    <xf numFmtId="0" fontId="40" fillId="0" borderId="198" xfId="304" applyFont="1" applyFill="1" applyBorder="1"/>
    <xf numFmtId="182" fontId="86" fillId="0" borderId="216" xfId="437" applyNumberFormat="1" applyFont="1" applyFill="1" applyBorder="1" applyAlignment="1">
      <alignment horizontal="center"/>
    </xf>
    <xf numFmtId="0" fontId="40" fillId="0" borderId="199" xfId="304" applyFont="1" applyFill="1" applyBorder="1"/>
    <xf numFmtId="182" fontId="86" fillId="0" borderId="201" xfId="437" applyNumberFormat="1" applyFont="1" applyFill="1" applyBorder="1" applyAlignment="1">
      <alignment horizontal="center"/>
    </xf>
    <xf numFmtId="0" fontId="40" fillId="0" borderId="212" xfId="304" applyFont="1" applyFill="1" applyBorder="1"/>
    <xf numFmtId="0" fontId="40" fillId="0" borderId="183" xfId="304" applyFont="1" applyFill="1" applyBorder="1"/>
    <xf numFmtId="182" fontId="86" fillId="0" borderId="248" xfId="437" applyNumberFormat="1" applyFont="1" applyFill="1" applyBorder="1" applyAlignment="1">
      <alignment horizontal="center"/>
    </xf>
    <xf numFmtId="0" fontId="40" fillId="0" borderId="262" xfId="304" applyFont="1" applyFill="1" applyBorder="1" applyAlignment="1">
      <alignment horizontal="center"/>
    </xf>
    <xf numFmtId="170" fontId="87" fillId="0" borderId="248" xfId="401" applyNumberFormat="1" applyFont="1" applyFill="1" applyBorder="1"/>
    <xf numFmtId="0" fontId="72" fillId="0" borderId="257" xfId="304" applyFont="1" applyFill="1" applyBorder="1" applyAlignment="1" applyProtection="1">
      <alignment horizontal="center" vertical="center"/>
    </xf>
    <xf numFmtId="0" fontId="72" fillId="0" borderId="263" xfId="304" applyFont="1" applyFill="1" applyBorder="1" applyAlignment="1" applyProtection="1">
      <alignment horizontal="center" vertical="center"/>
    </xf>
    <xf numFmtId="0" fontId="72" fillId="0" borderId="83" xfId="0" applyFont="1" applyBorder="1" applyProtection="1"/>
    <xf numFmtId="0" fontId="40" fillId="0" borderId="61" xfId="0" applyFont="1" applyBorder="1" applyAlignment="1">
      <alignment vertical="center"/>
    </xf>
    <xf numFmtId="0" fontId="72" fillId="0" borderId="314" xfId="0" applyFont="1" applyFill="1" applyBorder="1" applyAlignment="1" applyProtection="1">
      <alignment horizontal="center"/>
    </xf>
    <xf numFmtId="0" fontId="72" fillId="0" borderId="315" xfId="0" applyFont="1" applyFill="1" applyBorder="1" applyAlignment="1" applyProtection="1">
      <alignment horizontal="center"/>
    </xf>
    <xf numFmtId="0" fontId="40" fillId="0" borderId="62" xfId="0" applyFont="1" applyBorder="1" applyProtection="1"/>
    <xf numFmtId="0" fontId="40" fillId="0" borderId="73" xfId="0" applyFont="1" applyBorder="1" applyAlignment="1">
      <alignment vertical="center"/>
    </xf>
    <xf numFmtId="37" fontId="72" fillId="0" borderId="109" xfId="0" applyNumberFormat="1" applyFont="1" applyFill="1" applyBorder="1" applyAlignment="1" applyProtection="1">
      <alignment horizontal="center"/>
    </xf>
    <xf numFmtId="0" fontId="40" fillId="0" borderId="73" xfId="0" applyFont="1" applyFill="1" applyBorder="1" applyProtection="1"/>
    <xf numFmtId="0" fontId="40" fillId="0" borderId="109" xfId="0" applyFont="1" applyFill="1" applyBorder="1" applyProtection="1"/>
    <xf numFmtId="0" fontId="40" fillId="0" borderId="81" xfId="0" applyFont="1" applyFill="1" applyBorder="1"/>
    <xf numFmtId="0" fontId="40" fillId="0" borderId="95" xfId="0" applyFont="1" applyFill="1" applyBorder="1"/>
    <xf numFmtId="37" fontId="40" fillId="0" borderId="229" xfId="0" applyNumberFormat="1" applyFont="1" applyFill="1" applyBorder="1" applyProtection="1"/>
    <xf numFmtId="0" fontId="72" fillId="0" borderId="149" xfId="0" applyFont="1" applyBorder="1"/>
    <xf numFmtId="0" fontId="72" fillId="0" borderId="149" xfId="0" applyFont="1" applyBorder="1" applyProtection="1"/>
    <xf numFmtId="0" fontId="40" fillId="0" borderId="73" xfId="0" applyFont="1" applyBorder="1" applyProtection="1"/>
    <xf numFmtId="0" fontId="40" fillId="0" borderId="109" xfId="0" applyFont="1" applyBorder="1" applyProtection="1"/>
    <xf numFmtId="191" fontId="40" fillId="0" borderId="19" xfId="304" applyNumberFormat="1" applyFont="1" applyFill="1" applyBorder="1" applyProtection="1"/>
    <xf numFmtId="191" fontId="40" fillId="0" borderId="55" xfId="304" applyNumberFormat="1" applyFont="1" applyFill="1" applyBorder="1" applyProtection="1"/>
    <xf numFmtId="191" fontId="40" fillId="0" borderId="21" xfId="304" applyNumberFormat="1" applyFont="1" applyFill="1" applyBorder="1" applyProtection="1"/>
    <xf numFmtId="0" fontId="40" fillId="0" borderId="24" xfId="304" applyFont="1" applyFill="1" applyBorder="1" applyProtection="1"/>
    <xf numFmtId="0" fontId="72" fillId="0" borderId="60" xfId="304" applyFont="1" applyFill="1" applyBorder="1" applyAlignment="1" applyProtection="1">
      <alignment horizontal="center" vertical="center" wrapText="1"/>
    </xf>
    <xf numFmtId="0" fontId="40" fillId="0" borderId="19" xfId="304" applyFont="1" applyFill="1" applyBorder="1" applyProtection="1"/>
    <xf numFmtId="0" fontId="72" fillId="0" borderId="309" xfId="304" applyFont="1" applyFill="1" applyBorder="1" applyProtection="1"/>
    <xf numFmtId="0" fontId="72" fillId="0" borderId="155" xfId="0" applyFont="1" applyBorder="1" applyAlignment="1" applyProtection="1"/>
    <xf numFmtId="0" fontId="40" fillId="0" borderId="19" xfId="0" applyFont="1" applyFill="1" applyBorder="1" applyAlignment="1" applyProtection="1"/>
    <xf numFmtId="0" fontId="72" fillId="0" borderId="86" xfId="0" applyFont="1" applyFill="1" applyBorder="1"/>
    <xf numFmtId="0" fontId="72" fillId="0" borderId="48" xfId="0" applyFont="1" applyFill="1" applyBorder="1"/>
    <xf numFmtId="0" fontId="72" fillId="0" borderId="46" xfId="0" applyFont="1" applyFill="1" applyBorder="1"/>
    <xf numFmtId="0" fontId="85" fillId="0" borderId="201" xfId="557" applyFont="1" applyBorder="1"/>
    <xf numFmtId="0" fontId="85" fillId="0" borderId="229" xfId="557" applyFont="1" applyFill="1" applyBorder="1"/>
    <xf numFmtId="37" fontId="40" fillId="0" borderId="62" xfId="0" applyNumberFormat="1" applyFont="1" applyFill="1" applyBorder="1" applyProtection="1"/>
    <xf numFmtId="37" fontId="72" fillId="0" borderId="26" xfId="0" applyNumberFormat="1" applyFont="1" applyBorder="1" applyProtection="1"/>
    <xf numFmtId="0" fontId="40" fillId="0" borderId="61" xfId="0" applyFont="1" applyBorder="1" applyProtection="1"/>
    <xf numFmtId="37" fontId="64" fillId="0" borderId="26" xfId="0" applyNumberFormat="1" applyFont="1" applyBorder="1" applyProtection="1"/>
    <xf numFmtId="37" fontId="64" fillId="0" borderId="19" xfId="0" applyNumberFormat="1" applyFont="1" applyBorder="1" applyProtection="1"/>
    <xf numFmtId="37" fontId="72" fillId="0" borderId="28" xfId="0" applyNumberFormat="1" applyFont="1" applyFill="1" applyBorder="1" applyProtection="1"/>
    <xf numFmtId="37" fontId="72" fillId="0" borderId="63" xfId="0" applyNumberFormat="1" applyFont="1" applyBorder="1" applyProtection="1"/>
    <xf numFmtId="0" fontId="41" fillId="0" borderId="28" xfId="0" applyFont="1" applyFill="1" applyBorder="1" applyProtection="1"/>
    <xf numFmtId="0" fontId="40" fillId="0" borderId="83" xfId="0" applyFont="1" applyBorder="1"/>
    <xf numFmtId="0" fontId="40" fillId="0" borderId="74" xfId="0" applyFont="1" applyFill="1" applyBorder="1" applyProtection="1"/>
    <xf numFmtId="0" fontId="41" fillId="0" borderId="41" xfId="0" applyFont="1" applyFill="1" applyBorder="1" applyProtection="1"/>
    <xf numFmtId="0" fontId="40" fillId="0" borderId="62" xfId="0" applyFont="1" applyBorder="1"/>
    <xf numFmtId="0" fontId="64" fillId="0" borderId="26" xfId="0" applyFont="1" applyFill="1" applyBorder="1"/>
    <xf numFmtId="0" fontId="40" fillId="0" borderId="22" xfId="0" applyFont="1" applyBorder="1"/>
    <xf numFmtId="0" fontId="40" fillId="0" borderId="60" xfId="0" applyFont="1" applyFill="1" applyBorder="1"/>
    <xf numFmtId="0" fontId="40" fillId="0" borderId="74" xfId="0" applyFont="1" applyBorder="1"/>
    <xf numFmtId="0" fontId="40" fillId="0" borderId="41" xfId="0" applyFont="1" applyBorder="1"/>
    <xf numFmtId="0" fontId="72" fillId="0" borderId="158" xfId="0" applyFont="1" applyFill="1" applyBorder="1"/>
    <xf numFmtId="0" fontId="72" fillId="0" borderId="320" xfId="304" applyFont="1" applyFill="1" applyBorder="1" applyAlignment="1" applyProtection="1">
      <alignment horizontal="center"/>
    </xf>
    <xf numFmtId="0" fontId="72" fillId="0" borderId="110" xfId="304" applyFont="1" applyFill="1" applyBorder="1" applyAlignment="1" applyProtection="1">
      <alignment horizontal="center"/>
    </xf>
    <xf numFmtId="0" fontId="72" fillId="0" borderId="20" xfId="304" applyFont="1" applyFill="1" applyBorder="1" applyAlignment="1" applyProtection="1">
      <alignment horizontal="center"/>
    </xf>
    <xf numFmtId="0" fontId="72" fillId="0" borderId="49" xfId="304" applyFont="1" applyFill="1" applyBorder="1" applyAlignment="1" applyProtection="1">
      <alignment horizontal="center"/>
    </xf>
    <xf numFmtId="0" fontId="72" fillId="0" borderId="42" xfId="304" applyFont="1" applyFill="1" applyBorder="1" applyAlignment="1" applyProtection="1">
      <alignment horizontal="center"/>
    </xf>
    <xf numFmtId="0" fontId="72" fillId="0" borderId="27" xfId="304" applyFont="1" applyFill="1" applyBorder="1" applyAlignment="1" applyProtection="1">
      <alignment horizontal="center"/>
    </xf>
    <xf numFmtId="0" fontId="72" fillId="0" borderId="42" xfId="304" applyFont="1" applyFill="1" applyBorder="1" applyAlignment="1">
      <alignment horizontal="center"/>
    </xf>
    <xf numFmtId="0" fontId="72" fillId="0" borderId="20" xfId="0" applyFont="1" applyFill="1" applyBorder="1" applyAlignment="1" applyProtection="1">
      <alignment horizontal="center"/>
    </xf>
    <xf numFmtId="0" fontId="72" fillId="0" borderId="230" xfId="0" applyFont="1" applyFill="1" applyBorder="1" applyAlignment="1" applyProtection="1">
      <alignment horizontal="center"/>
    </xf>
    <xf numFmtId="0" fontId="105" fillId="0" borderId="19" xfId="304" applyFont="1" applyBorder="1" applyProtection="1"/>
    <xf numFmtId="178" fontId="86" fillId="0" borderId="205" xfId="437" applyNumberFormat="1" applyFont="1" applyFill="1" applyBorder="1"/>
    <xf numFmtId="178" fontId="86" fillId="0" borderId="267" xfId="437" applyNumberFormat="1" applyFont="1" applyFill="1" applyBorder="1"/>
    <xf numFmtId="0" fontId="106" fillId="0" borderId="19" xfId="0" applyFont="1" applyFill="1" applyBorder="1"/>
    <xf numFmtId="0" fontId="107" fillId="0" borderId="0" xfId="0" applyFont="1" applyFill="1" applyBorder="1"/>
    <xf numFmtId="0" fontId="107" fillId="0" borderId="21" xfId="0" applyFont="1" applyFill="1" applyBorder="1"/>
    <xf numFmtId="178" fontId="107" fillId="0" borderId="18" xfId="437" applyNumberFormat="1" applyFont="1" applyFill="1" applyBorder="1"/>
    <xf numFmtId="178" fontId="107" fillId="0" borderId="118" xfId="437" applyNumberFormat="1" applyFont="1" applyFill="1" applyBorder="1"/>
    <xf numFmtId="178" fontId="107" fillId="0" borderId="48" xfId="475" applyNumberFormat="1" applyFont="1" applyFill="1" applyBorder="1"/>
    <xf numFmtId="0" fontId="107" fillId="0" borderId="0" xfId="0" applyFont="1" applyFill="1"/>
    <xf numFmtId="0" fontId="107" fillId="0" borderId="139" xfId="0" applyFont="1" applyFill="1" applyBorder="1"/>
    <xf numFmtId="0" fontId="107" fillId="0" borderId="128" xfId="0" applyFont="1" applyFill="1" applyBorder="1"/>
    <xf numFmtId="178" fontId="107" fillId="0" borderId="18" xfId="401" applyNumberFormat="1" applyFont="1" applyFill="1" applyBorder="1"/>
    <xf numFmtId="178" fontId="107" fillId="0" borderId="118" xfId="401" applyNumberFormat="1" applyFont="1" applyFill="1" applyBorder="1"/>
    <xf numFmtId="0" fontId="106" fillId="0" borderId="157" xfId="0" applyFont="1" applyFill="1" applyBorder="1"/>
    <xf numFmtId="0" fontId="106" fillId="0" borderId="56" xfId="0" applyFont="1" applyFill="1" applyBorder="1"/>
    <xf numFmtId="0" fontId="106" fillId="0" borderId="78" xfId="0" applyFont="1" applyFill="1" applyBorder="1"/>
    <xf numFmtId="178" fontId="107" fillId="0" borderId="0" xfId="437" applyNumberFormat="1" applyFont="1" applyFill="1" applyBorder="1"/>
    <xf numFmtId="178" fontId="107" fillId="0" borderId="0" xfId="475" applyNumberFormat="1" applyFont="1" applyFill="1" applyBorder="1"/>
    <xf numFmtId="178" fontId="107" fillId="0" borderId="0" xfId="401" applyNumberFormat="1" applyFont="1" applyFill="1" applyBorder="1"/>
    <xf numFmtId="178" fontId="40" fillId="0" borderId="0" xfId="419" applyNumberFormat="1" applyFont="1" applyFill="1" applyBorder="1" applyProtection="1"/>
    <xf numFmtId="178" fontId="40" fillId="0" borderId="19" xfId="0" applyNumberFormat="1" applyFont="1" applyFill="1" applyBorder="1" applyProtection="1"/>
    <xf numFmtId="0" fontId="72" fillId="0" borderId="176" xfId="0" applyFont="1" applyFill="1" applyBorder="1" applyAlignment="1" applyProtection="1">
      <alignment horizontal="center"/>
    </xf>
    <xf numFmtId="172" fontId="40" fillId="0" borderId="0" xfId="0" applyNumberFormat="1" applyFont="1" applyFill="1" applyBorder="1"/>
    <xf numFmtId="0" fontId="72" fillId="0" borderId="231" xfId="0" applyFont="1" applyFill="1" applyBorder="1" applyAlignment="1" applyProtection="1">
      <alignment horizontal="center"/>
    </xf>
    <xf numFmtId="0" fontId="72" fillId="0" borderId="26" xfId="0" applyFont="1" applyBorder="1"/>
    <xf numFmtId="0" fontId="72" fillId="0" borderId="24" xfId="0" applyFont="1" applyBorder="1"/>
    <xf numFmtId="0" fontId="72" fillId="0" borderId="44" xfId="0" applyFont="1" applyFill="1" applyBorder="1" applyAlignment="1">
      <alignment horizontal="center"/>
    </xf>
    <xf numFmtId="0" fontId="40" fillId="0" borderId="124" xfId="0" applyFont="1" applyFill="1" applyBorder="1"/>
    <xf numFmtId="0" fontId="40" fillId="0" borderId="36" xfId="0" applyFont="1" applyFill="1" applyBorder="1" applyProtection="1"/>
    <xf numFmtId="178" fontId="87" fillId="0" borderId="204" xfId="437" applyNumberFormat="1" applyFont="1" applyFill="1" applyBorder="1"/>
    <xf numFmtId="178" fontId="87" fillId="0" borderId="210" xfId="437" applyNumberFormat="1" applyFont="1" applyFill="1" applyBorder="1"/>
    <xf numFmtId="178" fontId="87" fillId="0" borderId="205" xfId="437" applyNumberFormat="1" applyFont="1" applyFill="1" applyBorder="1"/>
    <xf numFmtId="178" fontId="87" fillId="0" borderId="236" xfId="437" applyNumberFormat="1" applyFont="1" applyFill="1" applyBorder="1"/>
    <xf numFmtId="178" fontId="87" fillId="0" borderId="238" xfId="437" applyNumberFormat="1" applyFont="1" applyFill="1" applyBorder="1"/>
    <xf numFmtId="178" fontId="86" fillId="0" borderId="210" xfId="437" applyNumberFormat="1" applyFont="1" applyFill="1" applyBorder="1"/>
    <xf numFmtId="170" fontId="87" fillId="0" borderId="204" xfId="401" applyNumberFormat="1" applyFont="1" applyFill="1" applyBorder="1" applyAlignment="1">
      <alignment horizontal="right"/>
    </xf>
    <xf numFmtId="170" fontId="87" fillId="0" borderId="323" xfId="401" applyNumberFormat="1" applyFont="1" applyFill="1" applyBorder="1" applyAlignment="1">
      <alignment horizontal="right"/>
    </xf>
    <xf numFmtId="170" fontId="87" fillId="0" borderId="205" xfId="401" applyNumberFormat="1" applyFont="1" applyFill="1" applyBorder="1" applyAlignment="1">
      <alignment horizontal="right"/>
    </xf>
    <xf numFmtId="170" fontId="87" fillId="0" borderId="210" xfId="401" applyNumberFormat="1" applyFont="1" applyFill="1" applyBorder="1" applyAlignment="1">
      <alignment horizontal="right"/>
    </xf>
    <xf numFmtId="170" fontId="87" fillId="0" borderId="236" xfId="401" applyNumberFormat="1" applyFont="1" applyFill="1" applyBorder="1" applyAlignment="1">
      <alignment horizontal="right"/>
    </xf>
    <xf numFmtId="170" fontId="87" fillId="0" borderId="238" xfId="401" applyNumberFormat="1" applyFont="1" applyFill="1" applyBorder="1" applyAlignment="1">
      <alignment horizontal="right"/>
    </xf>
    <xf numFmtId="178" fontId="40" fillId="0" borderId="277" xfId="437" applyNumberFormat="1" applyFont="1" applyFill="1" applyBorder="1"/>
    <xf numFmtId="178" fontId="40" fillId="0" borderId="167" xfId="437" applyNumberFormat="1" applyFont="1" applyFill="1" applyBorder="1"/>
    <xf numFmtId="178" fontId="40" fillId="0" borderId="236" xfId="437" applyNumberFormat="1" applyFont="1" applyFill="1" applyBorder="1"/>
    <xf numFmtId="178" fontId="40" fillId="0" borderId="248" xfId="437" applyNumberFormat="1" applyFont="1" applyFill="1" applyBorder="1"/>
    <xf numFmtId="178" fontId="72" fillId="0" borderId="52" xfId="304" applyNumberFormat="1" applyFont="1" applyFill="1" applyBorder="1" applyAlignment="1" applyProtection="1">
      <alignment horizontal="right"/>
    </xf>
    <xf numFmtId="178" fontId="72" fillId="0" borderId="25" xfId="304" applyNumberFormat="1" applyFont="1" applyFill="1" applyBorder="1" applyAlignment="1" applyProtection="1">
      <alignment horizontal="right"/>
    </xf>
    <xf numFmtId="178" fontId="72" fillId="0" borderId="116" xfId="304" applyNumberFormat="1" applyFont="1" applyFill="1" applyBorder="1" applyAlignment="1" applyProtection="1">
      <alignment horizontal="right"/>
    </xf>
    <xf numFmtId="178" fontId="72" fillId="0" borderId="82" xfId="304" applyNumberFormat="1" applyFont="1" applyFill="1" applyBorder="1" applyAlignment="1" applyProtection="1">
      <alignment horizontal="right"/>
    </xf>
    <xf numFmtId="178" fontId="72" fillId="0" borderId="55" xfId="304" applyNumberFormat="1" applyFont="1" applyFill="1" applyBorder="1" applyAlignment="1" applyProtection="1">
      <alignment horizontal="right"/>
    </xf>
    <xf numFmtId="178" fontId="72" fillId="0" borderId="21" xfId="304" applyNumberFormat="1" applyFont="1" applyFill="1" applyBorder="1" applyAlignment="1" applyProtection="1">
      <alignment horizontal="right"/>
    </xf>
    <xf numFmtId="178" fontId="104" fillId="0" borderId="55" xfId="304" applyNumberFormat="1" applyFont="1" applyFill="1" applyBorder="1" applyAlignment="1" applyProtection="1">
      <alignment horizontal="right"/>
    </xf>
    <xf numFmtId="178" fontId="104" fillId="0" borderId="21" xfId="304" applyNumberFormat="1" applyFont="1" applyFill="1" applyBorder="1" applyAlignment="1" applyProtection="1">
      <alignment horizontal="right"/>
    </xf>
    <xf numFmtId="170" fontId="40" fillId="0" borderId="55" xfId="304" applyNumberFormat="1" applyFont="1" applyFill="1" applyBorder="1" applyProtection="1"/>
    <xf numFmtId="170" fontId="40" fillId="0" borderId="21" xfId="304" applyNumberFormat="1" applyFont="1" applyFill="1" applyBorder="1" applyProtection="1"/>
    <xf numFmtId="0" fontId="40" fillId="0" borderId="111" xfId="304" applyFont="1" applyFill="1" applyBorder="1" applyProtection="1"/>
    <xf numFmtId="0" fontId="40" fillId="0" borderId="75" xfId="304" applyFont="1" applyFill="1" applyBorder="1" applyProtection="1"/>
    <xf numFmtId="0" fontId="72" fillId="0" borderId="268" xfId="304" applyFont="1" applyFill="1" applyBorder="1" applyAlignment="1">
      <alignment horizontal="center"/>
    </xf>
    <xf numFmtId="0" fontId="72" fillId="0" borderId="274" xfId="304" applyFont="1" applyFill="1" applyBorder="1" applyAlignment="1">
      <alignment horizontal="center"/>
    </xf>
    <xf numFmtId="0" fontId="87" fillId="0" borderId="69" xfId="0" applyFont="1" applyFill="1" applyBorder="1"/>
    <xf numFmtId="215" fontId="87" fillId="0" borderId="199" xfId="437" applyNumberFormat="1" applyFont="1" applyFill="1" applyBorder="1"/>
    <xf numFmtId="215" fontId="87" fillId="0" borderId="210" xfId="437" applyNumberFormat="1" applyFont="1" applyFill="1" applyBorder="1"/>
    <xf numFmtId="215" fontId="87" fillId="0" borderId="205" xfId="437" applyNumberFormat="1" applyFont="1" applyFill="1" applyBorder="1"/>
    <xf numFmtId="215" fontId="87" fillId="0" borderId="208" xfId="437" applyNumberFormat="1" applyFont="1" applyFill="1" applyBorder="1"/>
    <xf numFmtId="0" fontId="101" fillId="0" borderId="0" xfId="304" applyFont="1"/>
    <xf numFmtId="0" fontId="101" fillId="0" borderId="0" xfId="304" quotePrefix="1" applyFont="1" applyFill="1" applyBorder="1" applyAlignment="1">
      <alignment horizontal="left" vertical="top"/>
    </xf>
    <xf numFmtId="0" fontId="101" fillId="0" borderId="0" xfId="304" applyFont="1" applyFill="1" applyBorder="1" applyAlignment="1">
      <alignment horizontal="left" vertical="top"/>
    </xf>
    <xf numFmtId="37" fontId="40" fillId="0" borderId="188" xfId="0" applyNumberFormat="1" applyFont="1" applyFill="1" applyBorder="1" applyAlignment="1" applyProtection="1">
      <alignment wrapText="1"/>
    </xf>
    <xf numFmtId="216" fontId="40" fillId="0" borderId="58" xfId="435" applyNumberFormat="1" applyFont="1" applyFill="1" applyBorder="1"/>
    <xf numFmtId="216" fontId="40" fillId="0" borderId="53" xfId="435" applyNumberFormat="1" applyFont="1" applyFill="1" applyBorder="1"/>
    <xf numFmtId="216" fontId="40" fillId="0" borderId="53" xfId="290" applyNumberFormat="1" applyFont="1" applyFill="1" applyBorder="1"/>
    <xf numFmtId="216" fontId="40" fillId="0" borderId="48" xfId="290" applyNumberFormat="1" applyFont="1" applyFill="1" applyBorder="1"/>
    <xf numFmtId="216" fontId="40" fillId="0" borderId="79" xfId="435" applyNumberFormat="1" applyFont="1" applyFill="1" applyBorder="1"/>
    <xf numFmtId="216" fontId="40" fillId="0" borderId="80" xfId="435" applyNumberFormat="1" applyFont="1" applyFill="1" applyBorder="1"/>
    <xf numFmtId="216" fontId="40" fillId="0" borderId="80" xfId="290" applyNumberFormat="1" applyFont="1" applyFill="1" applyBorder="1"/>
    <xf numFmtId="216" fontId="40" fillId="0" borderId="71" xfId="290" applyNumberFormat="1" applyFont="1" applyFill="1" applyBorder="1"/>
    <xf numFmtId="216" fontId="40" fillId="0" borderId="58" xfId="290" applyNumberFormat="1" applyFont="1" applyFill="1" applyBorder="1"/>
    <xf numFmtId="216" fontId="72" fillId="0" borderId="18" xfId="0" applyNumberFormat="1" applyFont="1" applyFill="1" applyBorder="1" applyAlignment="1">
      <alignment horizontal="right" wrapText="1"/>
    </xf>
    <xf numFmtId="216" fontId="72" fillId="0" borderId="53" xfId="0" applyNumberFormat="1" applyFont="1" applyFill="1" applyBorder="1" applyAlignment="1">
      <alignment horizontal="right" wrapText="1"/>
    </xf>
    <xf numFmtId="216" fontId="72" fillId="0" borderId="48" xfId="0" applyNumberFormat="1" applyFont="1" applyFill="1" applyBorder="1" applyAlignment="1">
      <alignment horizontal="right" wrapText="1"/>
    </xf>
    <xf numFmtId="216" fontId="40" fillId="0" borderId="79" xfId="290" applyNumberFormat="1" applyFont="1" applyFill="1" applyBorder="1"/>
    <xf numFmtId="216" fontId="40" fillId="0" borderId="184" xfId="290" applyNumberFormat="1" applyFont="1" applyFill="1" applyBorder="1"/>
    <xf numFmtId="216" fontId="40" fillId="0" borderId="185" xfId="290" applyNumberFormat="1" applyFont="1" applyFill="1" applyBorder="1"/>
    <xf numFmtId="216" fontId="40" fillId="0" borderId="186" xfId="290" applyNumberFormat="1" applyFont="1" applyFill="1" applyBorder="1"/>
    <xf numFmtId="216" fontId="40" fillId="0" borderId="19" xfId="290" applyNumberFormat="1" applyFont="1" applyFill="1" applyBorder="1" applyProtection="1"/>
    <xf numFmtId="216" fontId="40" fillId="0" borderId="55" xfId="290" applyNumberFormat="1" applyFont="1" applyFill="1" applyBorder="1" applyProtection="1"/>
    <xf numFmtId="216" fontId="40" fillId="0" borderId="0" xfId="290" applyNumberFormat="1" applyFont="1" applyFill="1" applyBorder="1" applyProtection="1"/>
    <xf numFmtId="216" fontId="40" fillId="0" borderId="51" xfId="290" applyNumberFormat="1" applyFont="1" applyFill="1" applyBorder="1" applyProtection="1"/>
    <xf numFmtId="0" fontId="85" fillId="0" borderId="0" xfId="304" applyFont="1" applyFill="1" applyAlignment="1">
      <alignment horizontal="left" vertical="top"/>
    </xf>
    <xf numFmtId="0" fontId="85" fillId="0" borderId="0" xfId="304" quotePrefix="1" applyFont="1" applyFill="1" applyBorder="1" applyAlignment="1">
      <alignment horizontal="left" vertical="top"/>
    </xf>
    <xf numFmtId="0" fontId="72" fillId="0" borderId="83" xfId="0" applyFont="1" applyFill="1" applyBorder="1" applyProtection="1"/>
    <xf numFmtId="216" fontId="40" fillId="0" borderId="5" xfId="304" applyNumberFormat="1" applyFont="1" applyFill="1" applyBorder="1" applyAlignment="1" applyProtection="1">
      <alignment horizontal="right"/>
    </xf>
    <xf numFmtId="216" fontId="40" fillId="0" borderId="55" xfId="304" applyNumberFormat="1" applyFont="1" applyFill="1" applyBorder="1" applyAlignment="1" applyProtection="1">
      <alignment horizontal="right"/>
    </xf>
    <xf numFmtId="216" fontId="40" fillId="0" borderId="124" xfId="304" applyNumberFormat="1" applyFont="1" applyFill="1" applyBorder="1" applyAlignment="1" applyProtection="1">
      <alignment horizontal="right"/>
    </xf>
    <xf numFmtId="216" fontId="40" fillId="0" borderId="118" xfId="304" applyNumberFormat="1" applyFont="1" applyFill="1" applyBorder="1" applyAlignment="1" applyProtection="1">
      <alignment horizontal="right"/>
    </xf>
    <xf numFmtId="216" fontId="40" fillId="0" borderId="0" xfId="304" applyNumberFormat="1" applyFont="1" applyFill="1" applyBorder="1" applyAlignment="1" applyProtection="1">
      <alignment horizontal="right"/>
    </xf>
    <xf numFmtId="216" fontId="40" fillId="0" borderId="21" xfId="304" applyNumberFormat="1" applyFont="1" applyFill="1" applyBorder="1" applyAlignment="1" applyProtection="1">
      <alignment horizontal="right"/>
    </xf>
    <xf numFmtId="216" fontId="40" fillId="0" borderId="55" xfId="304" applyNumberFormat="1" applyFont="1" applyFill="1" applyBorder="1" applyProtection="1"/>
    <xf numFmtId="216" fontId="40" fillId="0" borderId="21" xfId="304" applyNumberFormat="1" applyFont="1" applyFill="1" applyBorder="1" applyProtection="1"/>
    <xf numFmtId="216" fontId="40" fillId="0" borderId="74" xfId="304" applyNumberFormat="1" applyFont="1" applyFill="1" applyBorder="1" applyAlignment="1" applyProtection="1">
      <alignment horizontal="right"/>
    </xf>
    <xf numFmtId="216" fontId="72" fillId="0" borderId="52" xfId="304" applyNumberFormat="1" applyFont="1" applyFill="1" applyBorder="1" applyAlignment="1" applyProtection="1">
      <alignment horizontal="right"/>
    </xf>
    <xf numFmtId="216" fontId="72" fillId="0" borderId="25" xfId="304" applyNumberFormat="1" applyFont="1" applyFill="1" applyBorder="1" applyAlignment="1" applyProtection="1">
      <alignment horizontal="right"/>
    </xf>
    <xf numFmtId="0" fontId="72" fillId="0" borderId="57" xfId="0" applyFont="1" applyFill="1" applyBorder="1" applyAlignment="1" applyProtection="1">
      <alignment horizontal="center"/>
    </xf>
    <xf numFmtId="0" fontId="72" fillId="0" borderId="320" xfId="0" applyFont="1" applyFill="1" applyBorder="1" applyAlignment="1" applyProtection="1">
      <alignment horizontal="center"/>
    </xf>
    <xf numFmtId="0" fontId="72" fillId="0" borderId="324" xfId="0" applyFont="1" applyFill="1" applyBorder="1" applyAlignment="1" applyProtection="1">
      <alignment horizontal="center"/>
    </xf>
    <xf numFmtId="0" fontId="111" fillId="0" borderId="0" xfId="0" applyFont="1" applyFill="1"/>
    <xf numFmtId="216" fontId="112" fillId="0" borderId="205" xfId="437" applyNumberFormat="1" applyFont="1" applyFill="1" applyBorder="1"/>
    <xf numFmtId="216" fontId="110" fillId="0" borderId="72" xfId="437" applyNumberFormat="1" applyFont="1" applyFill="1" applyBorder="1"/>
    <xf numFmtId="216" fontId="110" fillId="0" borderId="36" xfId="437" applyNumberFormat="1" applyFont="1" applyFill="1" applyBorder="1"/>
    <xf numFmtId="216" fontId="112" fillId="0" borderId="19" xfId="437" applyNumberFormat="1" applyFont="1" applyFill="1" applyBorder="1"/>
    <xf numFmtId="216" fontId="112" fillId="0" borderId="0" xfId="437" applyNumberFormat="1" applyFont="1" applyFill="1" applyBorder="1"/>
    <xf numFmtId="216" fontId="112" fillId="0" borderId="36" xfId="437" applyNumberFormat="1" applyFont="1" applyFill="1" applyBorder="1"/>
    <xf numFmtId="216" fontId="112" fillId="0" borderId="55" xfId="437" applyNumberFormat="1" applyFont="1" applyFill="1" applyBorder="1"/>
    <xf numFmtId="216" fontId="112" fillId="0" borderId="51" xfId="437" applyNumberFormat="1" applyFont="1" applyFill="1" applyBorder="1"/>
    <xf numFmtId="216" fontId="110" fillId="0" borderId="38" xfId="437" applyNumberFormat="1" applyFont="1" applyFill="1" applyBorder="1"/>
    <xf numFmtId="216" fontId="110" fillId="0" borderId="52" xfId="437" applyNumberFormat="1" applyFont="1" applyFill="1" applyBorder="1"/>
    <xf numFmtId="216" fontId="110" fillId="0" borderId="93" xfId="437" applyNumberFormat="1" applyFont="1" applyFill="1" applyBorder="1"/>
    <xf numFmtId="216" fontId="110" fillId="0" borderId="143" xfId="437" applyNumberFormat="1" applyFont="1" applyFill="1" applyBorder="1"/>
    <xf numFmtId="216" fontId="110" fillId="0" borderId="88" xfId="437" applyNumberFormat="1" applyFont="1" applyFill="1" applyBorder="1"/>
    <xf numFmtId="216" fontId="112" fillId="0" borderId="122" xfId="437" applyNumberFormat="1" applyFont="1" applyFill="1" applyBorder="1"/>
    <xf numFmtId="216" fontId="112" fillId="0" borderId="119" xfId="437" applyNumberFormat="1" applyFont="1" applyFill="1" applyBorder="1"/>
    <xf numFmtId="216" fontId="112" fillId="0" borderId="143" xfId="437" applyNumberFormat="1" applyFont="1" applyFill="1" applyBorder="1"/>
    <xf numFmtId="216" fontId="112" fillId="0" borderId="88" xfId="437" applyNumberFormat="1" applyFont="1" applyFill="1" applyBorder="1"/>
    <xf numFmtId="216" fontId="112" fillId="0" borderId="327" xfId="437" applyNumberFormat="1" applyFont="1" applyFill="1" applyBorder="1"/>
    <xf numFmtId="216" fontId="110" fillId="0" borderId="328" xfId="437" applyNumberFormat="1" applyFont="1" applyFill="1" applyBorder="1"/>
    <xf numFmtId="216" fontId="110" fillId="0" borderId="329" xfId="437" applyNumberFormat="1" applyFont="1" applyFill="1" applyBorder="1"/>
    <xf numFmtId="216" fontId="110" fillId="0" borderId="135" xfId="437" applyNumberFormat="1" applyFont="1" applyFill="1" applyBorder="1"/>
    <xf numFmtId="216" fontId="112" fillId="0" borderId="124" xfId="437" applyNumberFormat="1" applyFont="1" applyFill="1" applyBorder="1"/>
    <xf numFmtId="216" fontId="112" fillId="0" borderId="145" xfId="437" applyNumberFormat="1" applyFont="1" applyFill="1" applyBorder="1"/>
    <xf numFmtId="216" fontId="110" fillId="0" borderId="145" xfId="437" applyNumberFormat="1" applyFont="1" applyFill="1" applyBorder="1"/>
    <xf numFmtId="216" fontId="112" fillId="0" borderId="87" xfId="437" applyNumberFormat="1" applyFont="1" applyFill="1" applyBorder="1"/>
    <xf numFmtId="216" fontId="112" fillId="0" borderId="102" xfId="437" applyNumberFormat="1" applyFont="1" applyFill="1" applyBorder="1"/>
    <xf numFmtId="216" fontId="110" fillId="0" borderId="87" xfId="437" applyNumberFormat="1" applyFont="1" applyFill="1" applyBorder="1"/>
    <xf numFmtId="216" fontId="110" fillId="0" borderId="102" xfId="437" applyNumberFormat="1" applyFont="1" applyFill="1" applyBorder="1"/>
    <xf numFmtId="216" fontId="112" fillId="0" borderId="115" xfId="437" applyNumberFormat="1" applyFont="1" applyFill="1" applyBorder="1"/>
    <xf numFmtId="216" fontId="110" fillId="0" borderId="330" xfId="437" applyNumberFormat="1" applyFont="1" applyFill="1" applyBorder="1"/>
    <xf numFmtId="216" fontId="112" fillId="0" borderId="72" xfId="437" applyNumberFormat="1" applyFont="1" applyFill="1" applyBorder="1"/>
    <xf numFmtId="216" fontId="112" fillId="0" borderId="85" xfId="437" applyNumberFormat="1" applyFont="1" applyFill="1" applyBorder="1"/>
    <xf numFmtId="216" fontId="112" fillId="0" borderId="84" xfId="437" applyNumberFormat="1" applyFont="1" applyFill="1" applyBorder="1"/>
    <xf numFmtId="178" fontId="40" fillId="0" borderId="264" xfId="0" applyNumberFormat="1" applyFont="1" applyFill="1" applyBorder="1" applyProtection="1"/>
    <xf numFmtId="216" fontId="112" fillId="0" borderId="26" xfId="437" applyNumberFormat="1" applyFont="1" applyFill="1" applyBorder="1"/>
    <xf numFmtId="216" fontId="112" fillId="0" borderId="42" xfId="437" applyNumberFormat="1" applyFont="1" applyFill="1" applyBorder="1"/>
    <xf numFmtId="170" fontId="112" fillId="0" borderId="19" xfId="324" applyNumberFormat="1" applyFont="1" applyFill="1" applyBorder="1"/>
    <xf numFmtId="218" fontId="112" fillId="0" borderId="19" xfId="437" applyNumberFormat="1" applyFont="1" applyFill="1" applyBorder="1"/>
    <xf numFmtId="0" fontId="72" fillId="0" borderId="341" xfId="0" applyFont="1" applyFill="1" applyBorder="1" applyAlignment="1" applyProtection="1">
      <alignment horizontal="center"/>
    </xf>
    <xf numFmtId="0" fontId="72" fillId="0" borderId="322" xfId="304" applyFont="1" applyFill="1" applyBorder="1" applyAlignment="1" applyProtection="1">
      <alignment horizontal="center" vertical="center"/>
    </xf>
    <xf numFmtId="178" fontId="87" fillId="0" borderId="323" xfId="437" applyNumberFormat="1" applyFont="1" applyFill="1" applyBorder="1"/>
    <xf numFmtId="216" fontId="112" fillId="0" borderId="245" xfId="437" applyNumberFormat="1" applyFont="1" applyFill="1" applyBorder="1"/>
    <xf numFmtId="216" fontId="112" fillId="0" borderId="199" xfId="437" applyNumberFormat="1" applyFont="1" applyFill="1" applyBorder="1"/>
    <xf numFmtId="216" fontId="110" fillId="0" borderId="209" xfId="437" applyNumberFormat="1" applyFont="1" applyFill="1" applyBorder="1"/>
    <xf numFmtId="216" fontId="112" fillId="0" borderId="252" xfId="437" applyNumberFormat="1" applyFont="1" applyFill="1" applyBorder="1"/>
    <xf numFmtId="216" fontId="112" fillId="0" borderId="201" xfId="437" applyNumberFormat="1" applyFont="1" applyFill="1" applyBorder="1"/>
    <xf numFmtId="216" fontId="110" fillId="0" borderId="249" xfId="437" applyNumberFormat="1" applyFont="1" applyFill="1" applyBorder="1"/>
    <xf numFmtId="216" fontId="112" fillId="0" borderId="204" xfId="437" applyNumberFormat="1" applyFont="1" applyFill="1" applyBorder="1"/>
    <xf numFmtId="216" fontId="110" fillId="0" borderId="196" xfId="437" applyNumberFormat="1" applyFont="1" applyFill="1" applyBorder="1"/>
    <xf numFmtId="215" fontId="87" fillId="0" borderId="201" xfId="437" applyNumberFormat="1" applyFont="1" applyFill="1" applyBorder="1"/>
    <xf numFmtId="216" fontId="110" fillId="0" borderId="256" xfId="437" applyNumberFormat="1" applyFont="1" applyFill="1" applyBorder="1"/>
    <xf numFmtId="216" fontId="110" fillId="0" borderId="258" xfId="437" applyNumberFormat="1" applyFont="1" applyFill="1" applyBorder="1"/>
    <xf numFmtId="216" fontId="110" fillId="0" borderId="257" xfId="437" applyNumberFormat="1" applyFont="1" applyFill="1" applyBorder="1"/>
    <xf numFmtId="0" fontId="72" fillId="0" borderId="229" xfId="304" applyFont="1" applyFill="1" applyBorder="1" applyAlignment="1" applyProtection="1">
      <alignment horizontal="center" vertical="center"/>
    </xf>
    <xf numFmtId="216" fontId="40" fillId="0" borderId="135" xfId="304" applyNumberFormat="1" applyFont="1" applyFill="1" applyBorder="1" applyAlignment="1" applyProtection="1">
      <alignment horizontal="right"/>
    </xf>
    <xf numFmtId="216" fontId="40" fillId="0" borderId="52" xfId="304" applyNumberFormat="1" applyFont="1" applyFill="1" applyBorder="1" applyAlignment="1" applyProtection="1">
      <alignment horizontal="right"/>
    </xf>
    <xf numFmtId="216" fontId="40" fillId="0" borderId="159" xfId="304" applyNumberFormat="1" applyFont="1" applyFill="1" applyBorder="1" applyAlignment="1" applyProtection="1">
      <alignment horizontal="right"/>
    </xf>
    <xf numFmtId="216" fontId="113" fillId="0" borderId="135" xfId="304" applyNumberFormat="1" applyFont="1" applyFill="1" applyBorder="1" applyAlignment="1" applyProtection="1">
      <alignment horizontal="right"/>
    </xf>
    <xf numFmtId="216" fontId="113" fillId="0" borderId="52" xfId="304" applyNumberFormat="1" applyFont="1" applyFill="1" applyBorder="1" applyAlignment="1" applyProtection="1">
      <alignment horizontal="right"/>
    </xf>
    <xf numFmtId="216" fontId="113" fillId="0" borderId="159" xfId="304" applyNumberFormat="1" applyFont="1" applyFill="1" applyBorder="1" applyAlignment="1" applyProtection="1">
      <alignment horizontal="right"/>
    </xf>
    <xf numFmtId="216" fontId="40" fillId="0" borderId="308" xfId="304" applyNumberFormat="1" applyFont="1" applyFill="1" applyBorder="1" applyAlignment="1" applyProtection="1">
      <alignment horizontal="right"/>
    </xf>
    <xf numFmtId="216" fontId="113" fillId="0" borderId="308" xfId="304" applyNumberFormat="1" applyFont="1" applyFill="1" applyBorder="1" applyAlignment="1" applyProtection="1">
      <alignment horizontal="right"/>
    </xf>
    <xf numFmtId="216" fontId="113" fillId="0" borderId="5" xfId="304" applyNumberFormat="1" applyFont="1" applyFill="1" applyBorder="1" applyAlignment="1" applyProtection="1">
      <alignment horizontal="right"/>
    </xf>
    <xf numFmtId="216" fontId="113" fillId="0" borderId="55" xfId="304" applyNumberFormat="1" applyFont="1" applyFill="1" applyBorder="1" applyAlignment="1" applyProtection="1">
      <alignment horizontal="right"/>
    </xf>
    <xf numFmtId="216" fontId="113" fillId="0" borderId="124" xfId="304" applyNumberFormat="1" applyFont="1" applyFill="1" applyBorder="1" applyAlignment="1" applyProtection="1">
      <alignment horizontal="right"/>
    </xf>
    <xf numFmtId="216" fontId="113" fillId="0" borderId="118" xfId="304" applyNumberFormat="1" applyFont="1" applyFill="1" applyBorder="1" applyAlignment="1" applyProtection="1">
      <alignment horizontal="right"/>
    </xf>
    <xf numFmtId="216" fontId="113" fillId="0" borderId="0" xfId="304" applyNumberFormat="1" applyFont="1" applyFill="1" applyBorder="1" applyAlignment="1" applyProtection="1">
      <alignment horizontal="right"/>
    </xf>
    <xf numFmtId="0" fontId="72" fillId="0" borderId="275" xfId="304" applyFont="1" applyFill="1" applyBorder="1" applyAlignment="1" applyProtection="1">
      <alignment horizontal="center" vertical="center"/>
    </xf>
    <xf numFmtId="178" fontId="86" fillId="0" borderId="342" xfId="437" applyNumberFormat="1" applyFont="1" applyFill="1" applyBorder="1"/>
    <xf numFmtId="178" fontId="86" fillId="0" borderId="238" xfId="437" applyNumberFormat="1" applyFont="1" applyFill="1" applyBorder="1"/>
    <xf numFmtId="215" fontId="87" fillId="0" borderId="242" xfId="437" applyNumberFormat="1" applyFont="1" applyFill="1" applyBorder="1"/>
    <xf numFmtId="178" fontId="40" fillId="0" borderId="343" xfId="437" applyNumberFormat="1" applyFont="1" applyFill="1" applyBorder="1"/>
    <xf numFmtId="178" fontId="40" fillId="0" borderId="238" xfId="437" applyNumberFormat="1" applyFont="1" applyFill="1" applyBorder="1"/>
    <xf numFmtId="178" fontId="86" fillId="0" borderId="216" xfId="437" applyNumberFormat="1" applyFont="1" applyFill="1" applyBorder="1"/>
    <xf numFmtId="170" fontId="87" fillId="0" borderId="252" xfId="401" applyNumberFormat="1" applyFont="1" applyFill="1" applyBorder="1" applyAlignment="1">
      <alignment horizontal="right"/>
    </xf>
    <xf numFmtId="170" fontId="87" fillId="0" borderId="201" xfId="401" applyNumberFormat="1" applyFont="1" applyFill="1" applyBorder="1" applyAlignment="1">
      <alignment horizontal="right"/>
    </xf>
    <xf numFmtId="170" fontId="87" fillId="0" borderId="248" xfId="401" applyNumberFormat="1" applyFont="1" applyFill="1" applyBorder="1" applyAlignment="1">
      <alignment horizontal="right"/>
    </xf>
    <xf numFmtId="178" fontId="87" fillId="0" borderId="201" xfId="437" applyNumberFormat="1" applyFont="1" applyFill="1" applyBorder="1"/>
    <xf numFmtId="0" fontId="72" fillId="0" borderId="230" xfId="304" applyFont="1" applyFill="1" applyBorder="1" applyAlignment="1" applyProtection="1">
      <alignment horizontal="center"/>
    </xf>
    <xf numFmtId="0" fontId="72" fillId="0" borderId="225" xfId="304" applyFont="1" applyFill="1" applyBorder="1" applyAlignment="1" applyProtection="1">
      <alignment horizontal="center"/>
    </xf>
    <xf numFmtId="0" fontId="72" fillId="0" borderId="26" xfId="304" applyFont="1" applyFill="1" applyBorder="1" applyAlignment="1" applyProtection="1">
      <alignment horizontal="center" vertical="center" wrapText="1"/>
    </xf>
    <xf numFmtId="216" fontId="40" fillId="0" borderId="19" xfId="304" applyNumberFormat="1" applyFont="1" applyFill="1" applyBorder="1" applyAlignment="1" applyProtection="1">
      <alignment horizontal="right"/>
    </xf>
    <xf numFmtId="216" fontId="40" fillId="0" borderId="19" xfId="304" applyNumberFormat="1" applyFont="1" applyFill="1" applyBorder="1" applyProtection="1"/>
    <xf numFmtId="216" fontId="40" fillId="0" borderId="22" xfId="304" applyNumberFormat="1" applyFont="1" applyFill="1" applyBorder="1" applyAlignment="1" applyProtection="1">
      <alignment horizontal="right"/>
    </xf>
    <xf numFmtId="216" fontId="72" fillId="0" borderId="23" xfId="304" applyNumberFormat="1" applyFont="1" applyFill="1" applyBorder="1" applyAlignment="1" applyProtection="1">
      <alignment horizontal="right"/>
    </xf>
    <xf numFmtId="178" fontId="72" fillId="0" borderId="30" xfId="304" applyNumberFormat="1" applyFont="1" applyFill="1" applyBorder="1" applyAlignment="1" applyProtection="1">
      <alignment horizontal="right"/>
    </xf>
    <xf numFmtId="178" fontId="72" fillId="0" borderId="19" xfId="304" applyNumberFormat="1" applyFont="1" applyFill="1" applyBorder="1" applyAlignment="1" applyProtection="1">
      <alignment horizontal="right"/>
    </xf>
    <xf numFmtId="178" fontId="104" fillId="0" borderId="19" xfId="304" applyNumberFormat="1" applyFont="1" applyFill="1" applyBorder="1" applyAlignment="1" applyProtection="1">
      <alignment horizontal="right"/>
    </xf>
    <xf numFmtId="178" fontId="72" fillId="0" borderId="23" xfId="304" applyNumberFormat="1" applyFont="1" applyFill="1" applyBorder="1" applyAlignment="1" applyProtection="1">
      <alignment horizontal="right"/>
    </xf>
    <xf numFmtId="0" fontId="40" fillId="0" borderId="155" xfId="304" applyFont="1" applyFill="1" applyBorder="1" applyProtection="1"/>
    <xf numFmtId="0" fontId="72" fillId="0" borderId="85" xfId="304" applyFont="1" applyFill="1" applyBorder="1" applyAlignment="1" applyProtection="1">
      <alignment horizontal="center" vertical="center" wrapText="1"/>
    </xf>
    <xf numFmtId="216" fontId="40" fillId="0" borderId="88" xfId="304" applyNumberFormat="1" applyFont="1" applyFill="1" applyBorder="1" applyAlignment="1" applyProtection="1">
      <alignment horizontal="right"/>
    </xf>
    <xf numFmtId="0" fontId="40" fillId="0" borderId="130" xfId="304" applyFont="1" applyFill="1" applyBorder="1" applyProtection="1"/>
    <xf numFmtId="0" fontId="72" fillId="0" borderId="17" xfId="422" applyFont="1" applyFill="1" applyBorder="1" applyAlignment="1">
      <alignment horizontal="left" wrapText="1"/>
    </xf>
    <xf numFmtId="170" fontId="40" fillId="0" borderId="17" xfId="436" applyNumberFormat="1" applyFont="1" applyFill="1" applyBorder="1" applyAlignment="1"/>
    <xf numFmtId="37" fontId="111" fillId="0" borderId="23" xfId="0" applyNumberFormat="1" applyFont="1" applyFill="1" applyBorder="1" applyProtection="1"/>
    <xf numFmtId="37" fontId="111" fillId="0" borderId="25" xfId="0" applyNumberFormat="1" applyFont="1" applyFill="1" applyBorder="1" applyProtection="1"/>
    <xf numFmtId="37" fontId="113" fillId="0" borderId="19" xfId="0" applyNumberFormat="1" applyFont="1" applyFill="1" applyBorder="1" applyProtection="1"/>
    <xf numFmtId="37" fontId="113" fillId="0" borderId="21" xfId="0" applyNumberFormat="1" applyFont="1" applyFill="1" applyBorder="1" applyProtection="1"/>
    <xf numFmtId="0" fontId="111" fillId="0" borderId="67" xfId="0" applyFont="1" applyFill="1" applyBorder="1"/>
    <xf numFmtId="178" fontId="111" fillId="0" borderId="77" xfId="0" applyNumberFormat="1" applyFont="1" applyFill="1" applyBorder="1"/>
    <xf numFmtId="216" fontId="112" fillId="0" borderId="24" xfId="437" applyNumberFormat="1" applyFont="1" applyFill="1" applyBorder="1"/>
    <xf numFmtId="216" fontId="112" fillId="0" borderId="20" xfId="437" applyNumberFormat="1" applyFont="1" applyFill="1" applyBorder="1"/>
    <xf numFmtId="216" fontId="112" fillId="0" borderId="60" xfId="437" applyNumberFormat="1" applyFont="1" applyFill="1" applyBorder="1"/>
    <xf numFmtId="178" fontId="107" fillId="0" borderId="51" xfId="475" applyNumberFormat="1" applyFont="1" applyFill="1" applyBorder="1"/>
    <xf numFmtId="170" fontId="40" fillId="0" borderId="238" xfId="427" applyNumberFormat="1" applyFont="1" applyFill="1" applyBorder="1"/>
    <xf numFmtId="170" fontId="40" fillId="0" borderId="236" xfId="427" applyNumberFormat="1" applyFont="1" applyFill="1" applyBorder="1"/>
    <xf numFmtId="170" fontId="40" fillId="0" borderId="248" xfId="427" applyNumberFormat="1" applyFont="1" applyFill="1" applyBorder="1"/>
    <xf numFmtId="170" fontId="40" fillId="0" borderId="242" xfId="427" applyNumberFormat="1" applyFont="1" applyFill="1" applyBorder="1"/>
    <xf numFmtId="170" fontId="40" fillId="0" borderId="208" xfId="427" applyNumberFormat="1" applyFont="1" applyFill="1" applyBorder="1"/>
    <xf numFmtId="170" fontId="40" fillId="0" borderId="229" xfId="427" applyNumberFormat="1" applyFont="1" applyFill="1" applyBorder="1"/>
    <xf numFmtId="0" fontId="40" fillId="0" borderId="57" xfId="0" applyFont="1" applyFill="1" applyBorder="1" applyAlignment="1" applyProtection="1">
      <alignment horizontal="left"/>
    </xf>
    <xf numFmtId="216" fontId="112" fillId="0" borderId="212" xfId="437" applyNumberFormat="1" applyFont="1" applyFill="1" applyBorder="1"/>
    <xf numFmtId="216" fontId="112" fillId="0" borderId="236" xfId="437" applyNumberFormat="1" applyFont="1" applyFill="1" applyBorder="1"/>
    <xf numFmtId="216" fontId="112" fillId="0" borderId="248" xfId="437" applyNumberFormat="1" applyFont="1" applyFill="1" applyBorder="1"/>
    <xf numFmtId="219" fontId="87" fillId="0" borderId="201" xfId="437" applyNumberFormat="1" applyFont="1" applyFill="1" applyBorder="1"/>
    <xf numFmtId="215" fontId="87" fillId="0" borderId="181" xfId="437" applyNumberFormat="1" applyFont="1" applyFill="1" applyBorder="1"/>
    <xf numFmtId="0" fontId="93" fillId="0" borderId="0" xfId="304" applyFont="1" applyBorder="1" applyAlignment="1" applyProtection="1">
      <alignment horizontal="center"/>
    </xf>
    <xf numFmtId="0" fontId="93" fillId="0" borderId="48" xfId="304" applyFont="1" applyBorder="1" applyAlignment="1" applyProtection="1">
      <alignment horizontal="center"/>
    </xf>
    <xf numFmtId="0" fontId="85" fillId="0" borderId="46" xfId="557" applyFont="1" applyFill="1" applyBorder="1"/>
    <xf numFmtId="0" fontId="72" fillId="0" borderId="348" xfId="304" applyFont="1" applyFill="1" applyBorder="1" applyAlignment="1" applyProtection="1">
      <alignment horizontal="center" vertical="center"/>
    </xf>
    <xf numFmtId="0" fontId="72" fillId="0" borderId="271" xfId="304" applyFont="1" applyFill="1" applyBorder="1" applyAlignment="1" applyProtection="1">
      <alignment horizontal="center" vertical="center"/>
    </xf>
    <xf numFmtId="0" fontId="72" fillId="0" borderId="293" xfId="304" applyFont="1" applyFill="1" applyBorder="1" applyAlignment="1" applyProtection="1">
      <alignment horizontal="center" vertical="center"/>
    </xf>
    <xf numFmtId="0" fontId="74" fillId="39" borderId="349" xfId="304" applyFont="1" applyFill="1" applyBorder="1" applyAlignment="1"/>
    <xf numFmtId="0" fontId="0" fillId="0" borderId="0" xfId="0" applyAlignment="1">
      <alignment wrapText="1"/>
    </xf>
    <xf numFmtId="216" fontId="40" fillId="0" borderId="180" xfId="441" applyNumberFormat="1" applyFont="1" applyFill="1" applyBorder="1"/>
    <xf numFmtId="0" fontId="72" fillId="0" borderId="353" xfId="304" applyFont="1" applyFill="1" applyBorder="1"/>
    <xf numFmtId="0" fontId="40" fillId="0" borderId="56" xfId="304" applyFont="1" applyFill="1" applyBorder="1"/>
    <xf numFmtId="182" fontId="86" fillId="0" borderId="291" xfId="437" applyNumberFormat="1" applyFont="1" applyFill="1" applyBorder="1" applyAlignment="1">
      <alignment horizontal="center"/>
    </xf>
    <xf numFmtId="0" fontId="72" fillId="0" borderId="0" xfId="304" applyFont="1" applyFill="1" applyBorder="1"/>
    <xf numFmtId="3" fontId="86" fillId="0" borderId="0" xfId="401" applyNumberFormat="1" applyFont="1" applyFill="1" applyBorder="1" applyAlignment="1">
      <alignment horizontal="right"/>
    </xf>
    <xf numFmtId="0" fontId="40" fillId="39" borderId="354" xfId="304" applyFont="1" applyFill="1" applyBorder="1" applyAlignment="1">
      <alignment horizontal="center"/>
    </xf>
    <xf numFmtId="0" fontId="72" fillId="0" borderId="199" xfId="304" applyFont="1" applyFill="1" applyBorder="1"/>
    <xf numFmtId="0" fontId="40" fillId="0" borderId="352" xfId="304" applyFont="1" applyFill="1" applyBorder="1" applyAlignment="1">
      <alignment horizontal="center"/>
    </xf>
    <xf numFmtId="0" fontId="72" fillId="0" borderId="353" xfId="304" applyFont="1" applyFill="1" applyBorder="1" applyAlignment="1"/>
    <xf numFmtId="0" fontId="40" fillId="0" borderId="56" xfId="304" applyFont="1" applyFill="1" applyBorder="1" applyAlignment="1"/>
    <xf numFmtId="170" fontId="86" fillId="0" borderId="46" xfId="401" applyNumberFormat="1" applyFont="1" applyFill="1" applyBorder="1" applyAlignment="1">
      <alignment horizontal="right"/>
    </xf>
    <xf numFmtId="0" fontId="72" fillId="39" borderId="209" xfId="304" applyFont="1" applyFill="1" applyBorder="1" applyAlignment="1"/>
    <xf numFmtId="0" fontId="78" fillId="0" borderId="0" xfId="304" applyFont="1" applyBorder="1" applyAlignment="1" applyProtection="1">
      <alignment horizontal="center"/>
    </xf>
    <xf numFmtId="0" fontId="86" fillId="39" borderId="209" xfId="304" applyFont="1" applyFill="1" applyBorder="1" applyAlignment="1"/>
    <xf numFmtId="182" fontId="89" fillId="0" borderId="0" xfId="437" applyNumberFormat="1" applyFont="1" applyFill="1" applyBorder="1" applyAlignment="1">
      <alignment horizontal="center"/>
    </xf>
    <xf numFmtId="0" fontId="72" fillId="0" borderId="256" xfId="304" applyFont="1" applyFill="1" applyBorder="1" applyAlignment="1" applyProtection="1">
      <alignment horizontal="center" vertical="center"/>
    </xf>
    <xf numFmtId="216" fontId="112" fillId="0" borderId="217" xfId="437" applyNumberFormat="1" applyFont="1" applyFill="1" applyBorder="1"/>
    <xf numFmtId="216" fontId="112" fillId="0" borderId="180" xfId="437" applyNumberFormat="1" applyFont="1" applyFill="1" applyBorder="1"/>
    <xf numFmtId="216" fontId="110" fillId="0" borderId="218" xfId="437" applyNumberFormat="1" applyFont="1" applyFill="1" applyBorder="1"/>
    <xf numFmtId="215" fontId="87" fillId="0" borderId="180" xfId="437" applyNumberFormat="1" applyFont="1" applyFill="1" applyBorder="1"/>
    <xf numFmtId="216" fontId="112" fillId="0" borderId="237" xfId="437" applyNumberFormat="1" applyFont="1" applyFill="1" applyBorder="1"/>
    <xf numFmtId="216" fontId="110" fillId="0" borderId="263" xfId="437" applyNumberFormat="1" applyFont="1" applyFill="1" applyBorder="1"/>
    <xf numFmtId="182" fontId="86" fillId="0" borderId="264" xfId="437" applyNumberFormat="1" applyFont="1" applyFill="1" applyBorder="1" applyAlignment="1">
      <alignment horizontal="center"/>
    </xf>
    <xf numFmtId="0" fontId="85" fillId="41" borderId="192" xfId="557" applyFont="1" applyFill="1" applyBorder="1" applyAlignment="1"/>
    <xf numFmtId="0" fontId="85" fillId="41" borderId="249" xfId="557" applyFont="1" applyFill="1" applyBorder="1" applyAlignment="1"/>
    <xf numFmtId="178" fontId="86" fillId="0" borderId="197" xfId="437" applyNumberFormat="1" applyFont="1" applyFill="1" applyBorder="1"/>
    <xf numFmtId="178" fontId="86" fillId="0" borderId="199" xfId="437" applyNumberFormat="1" applyFont="1" applyFill="1" applyBorder="1"/>
    <xf numFmtId="178" fontId="86" fillId="0" borderId="212" xfId="437" applyNumberFormat="1" applyFont="1" applyFill="1" applyBorder="1"/>
    <xf numFmtId="170" fontId="87" fillId="0" borderId="245" xfId="401" applyNumberFormat="1" applyFont="1" applyFill="1" applyBorder="1" applyAlignment="1">
      <alignment horizontal="right"/>
    </xf>
    <xf numFmtId="170" fontId="87" fillId="0" borderId="199" xfId="401" applyNumberFormat="1" applyFont="1" applyFill="1" applyBorder="1" applyAlignment="1">
      <alignment horizontal="right"/>
    </xf>
    <xf numFmtId="170" fontId="87" fillId="0" borderId="212" xfId="401" applyNumberFormat="1" applyFont="1" applyFill="1" applyBorder="1" applyAlignment="1">
      <alignment horizontal="right"/>
    </xf>
    <xf numFmtId="178" fontId="86" fillId="0" borderId="179" xfId="437" applyNumberFormat="1" applyFont="1" applyFill="1" applyBorder="1"/>
    <xf numFmtId="178" fontId="86" fillId="0" borderId="180" xfId="437" applyNumberFormat="1" applyFont="1" applyFill="1" applyBorder="1"/>
    <xf numFmtId="178" fontId="86" fillId="0" borderId="237" xfId="437" applyNumberFormat="1" applyFont="1" applyFill="1" applyBorder="1"/>
    <xf numFmtId="170" fontId="87" fillId="0" borderId="217" xfId="401" applyNumberFormat="1" applyFont="1" applyFill="1" applyBorder="1" applyAlignment="1">
      <alignment horizontal="right"/>
    </xf>
    <xf numFmtId="170" fontId="87" fillId="0" borderId="180" xfId="401" applyNumberFormat="1" applyFont="1" applyFill="1" applyBorder="1" applyAlignment="1">
      <alignment horizontal="right"/>
    </xf>
    <xf numFmtId="170" fontId="87" fillId="0" borderId="237" xfId="401" applyNumberFormat="1" applyFont="1" applyFill="1" applyBorder="1" applyAlignment="1">
      <alignment horizontal="right"/>
    </xf>
    <xf numFmtId="178" fontId="87" fillId="0" borderId="217" xfId="437" applyNumberFormat="1" applyFont="1" applyFill="1" applyBorder="1"/>
    <xf numFmtId="178" fontId="87" fillId="0" borderId="180" xfId="437" applyNumberFormat="1" applyFont="1" applyFill="1" applyBorder="1"/>
    <xf numFmtId="178" fontId="87" fillId="0" borderId="237" xfId="437" applyNumberFormat="1" applyFont="1" applyFill="1" applyBorder="1"/>
    <xf numFmtId="178" fontId="40" fillId="0" borderId="251" xfId="437" applyNumberFormat="1" applyFont="1" applyFill="1" applyBorder="1"/>
    <xf numFmtId="178" fontId="40" fillId="0" borderId="237" xfId="437" applyNumberFormat="1" applyFont="1" applyFill="1" applyBorder="1"/>
    <xf numFmtId="170" fontId="40" fillId="0" borderId="237" xfId="427" applyNumberFormat="1" applyFont="1" applyFill="1" applyBorder="1"/>
    <xf numFmtId="170" fontId="40" fillId="0" borderId="181" xfId="427" applyNumberFormat="1" applyFont="1" applyFill="1" applyBorder="1"/>
    <xf numFmtId="216" fontId="113" fillId="0" borderId="15" xfId="304" applyNumberFormat="1" applyFont="1" applyFill="1" applyBorder="1" applyAlignment="1" applyProtection="1">
      <alignment horizontal="right"/>
    </xf>
    <xf numFmtId="216" fontId="40" fillId="0" borderId="15" xfId="304" applyNumberFormat="1" applyFont="1" applyFill="1" applyBorder="1" applyAlignment="1" applyProtection="1">
      <alignment horizontal="right"/>
    </xf>
    <xf numFmtId="170" fontId="112" fillId="39" borderId="46" xfId="324" applyNumberFormat="1" applyFont="1" applyFill="1" applyBorder="1"/>
    <xf numFmtId="216" fontId="40" fillId="0" borderId="357" xfId="441" applyNumberFormat="1" applyFont="1" applyFill="1" applyBorder="1"/>
    <xf numFmtId="216" fontId="40" fillId="0" borderId="201" xfId="304" applyNumberFormat="1" applyFont="1" applyFill="1" applyBorder="1" applyAlignment="1" applyProtection="1">
      <alignment horizontal="right"/>
    </xf>
    <xf numFmtId="216" fontId="40" fillId="0" borderId="201" xfId="441" applyNumberFormat="1" applyFont="1" applyFill="1" applyBorder="1"/>
    <xf numFmtId="216" fontId="72" fillId="0" borderId="229" xfId="441" applyNumberFormat="1" applyFont="1" applyFill="1" applyBorder="1"/>
    <xf numFmtId="216" fontId="40" fillId="0" borderId="270" xfId="441" applyNumberFormat="1" applyFont="1" applyFill="1" applyBorder="1"/>
    <xf numFmtId="216" fontId="40" fillId="0" borderId="205" xfId="304" applyNumberFormat="1" applyFont="1" applyFill="1" applyBorder="1" applyAlignment="1" applyProtection="1">
      <alignment horizontal="right"/>
    </xf>
    <xf numFmtId="216" fontId="40" fillId="0" borderId="205" xfId="441" applyNumberFormat="1" applyFont="1" applyFill="1" applyBorder="1"/>
    <xf numFmtId="216" fontId="72" fillId="0" borderId="208" xfId="441" applyNumberFormat="1" applyFont="1" applyFill="1" applyBorder="1"/>
    <xf numFmtId="216" fontId="72" fillId="0" borderId="201" xfId="441" applyNumberFormat="1" applyFont="1" applyFill="1" applyBorder="1"/>
    <xf numFmtId="216" fontId="40" fillId="0" borderId="204" xfId="441" applyNumberFormat="1" applyFont="1" applyFill="1" applyBorder="1"/>
    <xf numFmtId="216" fontId="72" fillId="0" borderId="236" xfId="441" applyNumberFormat="1" applyFont="1" applyFill="1" applyBorder="1"/>
    <xf numFmtId="216" fontId="40" fillId="0" borderId="217" xfId="441" applyNumberFormat="1" applyFont="1" applyFill="1" applyBorder="1"/>
    <xf numFmtId="216" fontId="72" fillId="0" borderId="237" xfId="441" applyNumberFormat="1" applyFont="1" applyFill="1" applyBorder="1"/>
    <xf numFmtId="216" fontId="72" fillId="0" borderId="204" xfId="441" applyNumberFormat="1" applyFont="1" applyFill="1" applyBorder="1"/>
    <xf numFmtId="216" fontId="72" fillId="0" borderId="205" xfId="441" applyNumberFormat="1" applyFont="1" applyFill="1" applyBorder="1"/>
    <xf numFmtId="170" fontId="86" fillId="0" borderId="271" xfId="401" applyNumberFormat="1" applyFont="1" applyFill="1" applyBorder="1" applyAlignment="1">
      <alignment horizontal="right"/>
    </xf>
    <xf numFmtId="216" fontId="112" fillId="0" borderId="210" xfId="437" applyNumberFormat="1" applyFont="1" applyFill="1" applyBorder="1"/>
    <xf numFmtId="216" fontId="112" fillId="0" borderId="238" xfId="437" applyNumberFormat="1" applyFont="1" applyFill="1" applyBorder="1"/>
    <xf numFmtId="0" fontId="40" fillId="0" borderId="356" xfId="0" applyFont="1" applyFill="1" applyBorder="1" applyAlignment="1">
      <alignment horizontal="left"/>
    </xf>
    <xf numFmtId="49" fontId="72" fillId="0" borderId="18" xfId="0" applyNumberFormat="1" applyFont="1" applyFill="1" applyBorder="1" applyAlignment="1" applyProtection="1">
      <alignment horizontal="left"/>
    </xf>
    <xf numFmtId="0" fontId="72" fillId="0" borderId="65" xfId="0" applyFont="1" applyFill="1" applyBorder="1" applyAlignment="1">
      <alignment horizontal="left" vertical="center"/>
    </xf>
    <xf numFmtId="0" fontId="40" fillId="0" borderId="66" xfId="0" applyFont="1" applyFill="1" applyBorder="1" applyProtection="1"/>
    <xf numFmtId="216" fontId="72" fillId="0" borderId="98" xfId="290" applyNumberFormat="1" applyFont="1" applyFill="1" applyBorder="1"/>
    <xf numFmtId="216" fontId="72" fillId="0" borderId="7" xfId="290" applyNumberFormat="1" applyFont="1" applyFill="1" applyBorder="1"/>
    <xf numFmtId="216" fontId="72" fillId="0" borderId="59" xfId="290" applyNumberFormat="1" applyFont="1" applyFill="1" applyBorder="1"/>
    <xf numFmtId="170" fontId="86" fillId="0" borderId="196" xfId="401" applyNumberFormat="1" applyFont="1" applyFill="1" applyBorder="1" applyAlignment="1">
      <alignment horizontal="right"/>
    </xf>
    <xf numFmtId="170" fontId="86" fillId="0" borderId="48" xfId="401" applyNumberFormat="1" applyFont="1" applyFill="1" applyBorder="1" applyAlignment="1">
      <alignment horizontal="right"/>
    </xf>
    <xf numFmtId="0" fontId="78" fillId="0" borderId="0" xfId="304" applyFont="1" applyBorder="1" applyAlignment="1" applyProtection="1">
      <alignment horizontal="center"/>
    </xf>
    <xf numFmtId="0" fontId="40" fillId="39" borderId="264" xfId="304" applyFont="1" applyFill="1" applyBorder="1" applyAlignment="1">
      <alignment horizontal="center"/>
    </xf>
    <xf numFmtId="178" fontId="40" fillId="0" borderId="277" xfId="437" applyNumberFormat="1" applyFont="1" applyBorder="1"/>
    <xf numFmtId="178" fontId="40" fillId="0" borderId="236" xfId="437" applyNumberFormat="1" applyFont="1" applyBorder="1"/>
    <xf numFmtId="170" fontId="40" fillId="0" borderId="236" xfId="427" applyNumberFormat="1" applyFont="1" applyBorder="1"/>
    <xf numFmtId="170" fontId="40" fillId="0" borderId="208" xfId="427" applyNumberFormat="1" applyFont="1" applyBorder="1"/>
    <xf numFmtId="178" fontId="86" fillId="0" borderId="236" xfId="437" applyNumberFormat="1" applyFont="1" applyFill="1" applyBorder="1"/>
    <xf numFmtId="0" fontId="72" fillId="0" borderId="226" xfId="304" applyFont="1" applyFill="1" applyBorder="1" applyAlignment="1" applyProtection="1">
      <alignment horizontal="center"/>
    </xf>
    <xf numFmtId="0" fontId="72" fillId="0" borderId="84" xfId="304" applyFont="1" applyFill="1" applyBorder="1" applyAlignment="1" applyProtection="1">
      <alignment horizontal="center" wrapText="1"/>
    </xf>
    <xf numFmtId="191" fontId="40" fillId="0" borderId="51" xfId="304" applyNumberFormat="1" applyFont="1" applyFill="1" applyBorder="1" applyProtection="1"/>
    <xf numFmtId="216" fontId="40" fillId="0" borderId="51" xfId="304" applyNumberFormat="1" applyFont="1" applyFill="1" applyBorder="1" applyAlignment="1" applyProtection="1">
      <alignment horizontal="right"/>
    </xf>
    <xf numFmtId="216" fontId="113" fillId="0" borderId="93" xfId="304" applyNumberFormat="1" applyFont="1" applyFill="1" applyBorder="1" applyAlignment="1" applyProtection="1">
      <alignment horizontal="right"/>
    </xf>
    <xf numFmtId="216" fontId="40" fillId="0" borderId="93" xfId="304" applyNumberFormat="1" applyFont="1" applyFill="1" applyBorder="1" applyAlignment="1" applyProtection="1">
      <alignment horizontal="right"/>
    </xf>
    <xf numFmtId="216" fontId="113" fillId="0" borderId="51" xfId="304" applyNumberFormat="1" applyFont="1" applyFill="1" applyBorder="1" applyAlignment="1" applyProtection="1">
      <alignment horizontal="right"/>
    </xf>
    <xf numFmtId="0" fontId="40" fillId="0" borderId="344" xfId="304" applyFont="1" applyFill="1" applyBorder="1" applyProtection="1"/>
    <xf numFmtId="37" fontId="40" fillId="40" borderId="19" xfId="0" applyNumberFormat="1" applyFont="1" applyFill="1" applyBorder="1" applyProtection="1"/>
    <xf numFmtId="0" fontId="40" fillId="40" borderId="0" xfId="0" applyFont="1" applyFill="1" applyBorder="1"/>
    <xf numFmtId="37" fontId="40" fillId="40" borderId="139" xfId="0" applyNumberFormat="1" applyFont="1" applyFill="1" applyBorder="1" applyProtection="1"/>
    <xf numFmtId="0" fontId="40" fillId="40" borderId="69" xfId="0" applyFont="1" applyFill="1" applyBorder="1"/>
    <xf numFmtId="0" fontId="40" fillId="40" borderId="18" xfId="0" applyFont="1" applyFill="1" applyBorder="1"/>
    <xf numFmtId="178" fontId="40" fillId="40" borderId="0" xfId="290" applyNumberFormat="1" applyFont="1" applyFill="1" applyBorder="1"/>
    <xf numFmtId="178" fontId="40" fillId="40" borderId="21" xfId="0" applyNumberFormat="1" applyFont="1" applyFill="1" applyBorder="1"/>
    <xf numFmtId="178" fontId="40" fillId="40" borderId="128" xfId="0" applyNumberFormat="1" applyFont="1" applyFill="1" applyBorder="1"/>
    <xf numFmtId="0" fontId="40" fillId="40" borderId="65" xfId="0" applyFont="1" applyFill="1" applyBorder="1"/>
    <xf numFmtId="0" fontId="40" fillId="40" borderId="66" xfId="0" applyFont="1" applyFill="1" applyBorder="1"/>
    <xf numFmtId="0" fontId="40" fillId="40" borderId="76" xfId="0" applyFont="1" applyFill="1" applyBorder="1"/>
    <xf numFmtId="10" fontId="40" fillId="40" borderId="0" xfId="324" applyNumberFormat="1" applyFont="1" applyFill="1" applyBorder="1" applyProtection="1"/>
    <xf numFmtId="0" fontId="40" fillId="40" borderId="21" xfId="0" applyFont="1" applyFill="1" applyBorder="1" applyAlignment="1"/>
    <xf numFmtId="170" fontId="40" fillId="40" borderId="0" xfId="324" applyNumberFormat="1" applyFont="1" applyFill="1" applyBorder="1"/>
    <xf numFmtId="216" fontId="40" fillId="0" borderId="23" xfId="290" applyNumberFormat="1" applyFont="1" applyFill="1" applyBorder="1" applyProtection="1"/>
    <xf numFmtId="216" fontId="40" fillId="0" borderId="334" xfId="290" applyNumberFormat="1" applyFont="1" applyFill="1" applyBorder="1" applyProtection="1"/>
    <xf numFmtId="216" fontId="40" fillId="0" borderId="130" xfId="290" applyNumberFormat="1" applyFont="1" applyFill="1" applyBorder="1" applyProtection="1"/>
    <xf numFmtId="216" fontId="40" fillId="0" borderId="52" xfId="290" applyNumberFormat="1" applyFont="1" applyFill="1" applyBorder="1" applyProtection="1"/>
    <xf numFmtId="216" fontId="113" fillId="0" borderId="28" xfId="290" applyNumberFormat="1" applyFont="1" applyFill="1" applyBorder="1" applyProtection="1"/>
    <xf numFmtId="216" fontId="113" fillId="0" borderId="43" xfId="290" applyNumberFormat="1" applyFont="1" applyFill="1" applyBorder="1" applyProtection="1"/>
    <xf numFmtId="216" fontId="113" fillId="0" borderId="358" xfId="290" applyNumberFormat="1" applyFont="1" applyFill="1" applyBorder="1" applyProtection="1"/>
    <xf numFmtId="216" fontId="113" fillId="0" borderId="23" xfId="290" applyNumberFormat="1" applyFont="1" applyFill="1" applyBorder="1" applyProtection="1"/>
    <xf numFmtId="216" fontId="113" fillId="0" borderId="52" xfId="290" applyNumberFormat="1" applyFont="1" applyFill="1" applyBorder="1" applyProtection="1"/>
    <xf numFmtId="216" fontId="113" fillId="0" borderId="334" xfId="290" applyNumberFormat="1" applyFont="1" applyFill="1" applyBorder="1" applyProtection="1"/>
    <xf numFmtId="170" fontId="113" fillId="0" borderId="126" xfId="436" applyNumberFormat="1" applyFont="1" applyFill="1" applyBorder="1" applyAlignment="1"/>
    <xf numFmtId="170" fontId="40" fillId="0" borderId="196" xfId="427" applyNumberFormat="1" applyFont="1" applyBorder="1"/>
    <xf numFmtId="0" fontId="40" fillId="0" borderId="112" xfId="304" applyFont="1" applyFill="1" applyBorder="1"/>
    <xf numFmtId="0" fontId="40" fillId="0" borderId="100" xfId="304" applyFont="1" applyFill="1" applyBorder="1"/>
    <xf numFmtId="170" fontId="40" fillId="0" borderId="100" xfId="0" applyNumberFormat="1" applyFont="1" applyFill="1" applyBorder="1" applyProtection="1"/>
    <xf numFmtId="170" fontId="40" fillId="0" borderId="272" xfId="0" applyNumberFormat="1" applyFont="1" applyFill="1" applyBorder="1" applyProtection="1"/>
    <xf numFmtId="0" fontId="40" fillId="0" borderId="53" xfId="304" applyFont="1" applyFill="1" applyBorder="1" applyProtection="1"/>
    <xf numFmtId="0" fontId="40" fillId="0" borderId="5" xfId="304" applyFont="1" applyFill="1" applyBorder="1" applyProtection="1"/>
    <xf numFmtId="170" fontId="40" fillId="0" borderId="55" xfId="0" applyNumberFormat="1" applyFont="1" applyFill="1" applyBorder="1" applyProtection="1"/>
    <xf numFmtId="170" fontId="40" fillId="0" borderId="51" xfId="0" applyNumberFormat="1" applyFont="1" applyFill="1" applyBorder="1" applyProtection="1"/>
    <xf numFmtId="170" fontId="40" fillId="0" borderId="19" xfId="0" applyNumberFormat="1" applyFont="1" applyFill="1" applyBorder="1" applyProtection="1"/>
    <xf numFmtId="170" fontId="40" fillId="0" borderId="21" xfId="0" applyNumberFormat="1" applyFont="1" applyFill="1" applyBorder="1" applyProtection="1"/>
    <xf numFmtId="0" fontId="40" fillId="0" borderId="53" xfId="304" applyFont="1" applyFill="1" applyBorder="1"/>
    <xf numFmtId="0" fontId="40" fillId="0" borderId="5" xfId="304" applyFont="1" applyFill="1" applyBorder="1"/>
    <xf numFmtId="0" fontId="40" fillId="0" borderId="199" xfId="304" applyFont="1" applyFill="1" applyBorder="1" applyAlignment="1">
      <alignment wrapText="1"/>
    </xf>
    <xf numFmtId="0" fontId="40" fillId="0" borderId="201" xfId="304" applyFont="1" applyFill="1" applyBorder="1" applyAlignment="1"/>
    <xf numFmtId="0" fontId="103" fillId="0" borderId="0" xfId="0" applyFont="1" applyFill="1" applyBorder="1" applyAlignment="1"/>
    <xf numFmtId="37" fontId="40" fillId="0" borderId="0" xfId="0" applyNumberFormat="1" applyFont="1" applyFill="1" applyBorder="1" applyAlignment="1" applyProtection="1">
      <alignment wrapText="1"/>
    </xf>
    <xf numFmtId="10" fontId="40" fillId="0" borderId="26" xfId="0" applyNumberFormat="1" applyFont="1" applyFill="1" applyBorder="1" applyProtection="1"/>
    <xf numFmtId="10" fontId="40" fillId="0" borderId="24" xfId="0" applyNumberFormat="1" applyFont="1" applyFill="1" applyBorder="1" applyProtection="1"/>
    <xf numFmtId="10" fontId="40" fillId="0" borderId="60" xfId="0" applyNumberFormat="1" applyFont="1" applyFill="1" applyBorder="1" applyProtection="1"/>
    <xf numFmtId="0" fontId="72" fillId="30" borderId="149" xfId="0" applyFont="1" applyFill="1" applyBorder="1" applyAlignment="1">
      <alignment horizontal="right" wrapText="1"/>
    </xf>
    <xf numFmtId="0" fontId="72" fillId="30" borderId="150" xfId="0" applyFont="1" applyFill="1" applyBorder="1" applyAlignment="1">
      <alignment horizontal="right" wrapText="1"/>
    </xf>
    <xf numFmtId="0" fontId="72" fillId="30" borderId="109" xfId="0" applyFont="1" applyFill="1" applyBorder="1" applyAlignment="1">
      <alignment horizontal="right" wrapText="1"/>
    </xf>
    <xf numFmtId="0" fontId="78" fillId="0" borderId="0" xfId="0" applyFont="1" applyFill="1" applyBorder="1" applyAlignment="1" applyProtection="1">
      <alignment horizontal="center" vertical="center"/>
    </xf>
    <xf numFmtId="0" fontId="40" fillId="0" borderId="0" xfId="0" applyFont="1" applyFill="1" applyBorder="1" applyAlignment="1">
      <alignment vertical="center"/>
    </xf>
    <xf numFmtId="0" fontId="40" fillId="0" borderId="0" xfId="0" applyFont="1" applyFill="1" applyAlignment="1">
      <alignment vertical="center"/>
    </xf>
    <xf numFmtId="0" fontId="40" fillId="0" borderId="360" xfId="0" applyFont="1" applyFill="1" applyBorder="1" applyProtection="1"/>
    <xf numFmtId="0" fontId="72" fillId="0" borderId="359" xfId="0" applyFont="1" applyFill="1" applyBorder="1" applyProtection="1"/>
    <xf numFmtId="0" fontId="40" fillId="0" borderId="361" xfId="0" applyFont="1" applyFill="1" applyBorder="1"/>
    <xf numFmtId="0" fontId="72" fillId="0" borderId="362" xfId="0" applyFont="1" applyFill="1" applyBorder="1" applyProtection="1"/>
    <xf numFmtId="0" fontId="40" fillId="0" borderId="42" xfId="0" applyFont="1" applyFill="1" applyBorder="1" applyProtection="1"/>
    <xf numFmtId="0" fontId="86" fillId="0" borderId="154" xfId="0" applyFont="1" applyBorder="1" applyAlignment="1">
      <alignment horizontal="right" wrapText="1"/>
    </xf>
    <xf numFmtId="0" fontId="72" fillId="0" borderId="150" xfId="0" applyFont="1" applyFill="1" applyBorder="1" applyAlignment="1">
      <alignment horizontal="right" wrapText="1"/>
    </xf>
    <xf numFmtId="0" fontId="72" fillId="0" borderId="150" xfId="0" applyFont="1" applyFill="1" applyBorder="1" applyAlignment="1" applyProtection="1">
      <alignment horizontal="right" wrapText="1"/>
    </xf>
    <xf numFmtId="0" fontId="72" fillId="0" borderId="151" xfId="0" applyFont="1" applyFill="1" applyBorder="1" applyAlignment="1" applyProtection="1">
      <alignment horizontal="right" wrapText="1"/>
    </xf>
    <xf numFmtId="0" fontId="86" fillId="0" borderId="150" xfId="0" applyFont="1" applyBorder="1" applyAlignment="1">
      <alignment horizontal="right" wrapText="1"/>
    </xf>
    <xf numFmtId="0" fontId="85" fillId="0" borderId="0" xfId="0" quotePrefix="1" applyFont="1" applyFill="1" applyAlignment="1">
      <alignment horizontal="left" vertical="top"/>
    </xf>
    <xf numFmtId="0" fontId="101" fillId="0" borderId="0" xfId="422" applyFont="1" applyFill="1" applyAlignment="1">
      <alignment horizontal="left" vertical="top"/>
    </xf>
    <xf numFmtId="0" fontId="101" fillId="0" borderId="0" xfId="422" quotePrefix="1" applyFont="1" applyFill="1" applyAlignment="1">
      <alignment horizontal="left" vertical="top"/>
    </xf>
    <xf numFmtId="0" fontId="82" fillId="0" borderId="0" xfId="422" applyFont="1" applyAlignment="1">
      <alignment horizontal="right"/>
    </xf>
    <xf numFmtId="0" fontId="72" fillId="0" borderId="0" xfId="422" applyFont="1" applyFill="1" applyBorder="1" applyAlignment="1">
      <alignment horizontal="right" wrapText="1"/>
    </xf>
    <xf numFmtId="0" fontId="40" fillId="0" borderId="0" xfId="304" applyFont="1" applyBorder="1" applyAlignment="1">
      <alignment horizontal="right" wrapText="1"/>
    </xf>
    <xf numFmtId="173" fontId="72" fillId="0" borderId="154" xfId="421" applyNumberFormat="1" applyFont="1" applyFill="1" applyBorder="1" applyAlignment="1">
      <alignment horizontal="right" wrapText="1"/>
    </xf>
    <xf numFmtId="173" fontId="72" fillId="0" borderId="151" xfId="421" applyNumberFormat="1" applyFont="1" applyFill="1" applyBorder="1" applyAlignment="1">
      <alignment horizontal="right"/>
    </xf>
    <xf numFmtId="173" fontId="72" fillId="0" borderId="18" xfId="421" applyNumberFormat="1" applyFont="1" applyFill="1" applyBorder="1" applyAlignment="1">
      <alignment horizontal="right" wrapText="1"/>
    </xf>
    <xf numFmtId="173" fontId="72" fillId="0" borderId="172" xfId="421" applyNumberFormat="1" applyFont="1" applyFill="1" applyBorder="1" applyAlignment="1">
      <alignment horizontal="right" wrapText="1"/>
    </xf>
    <xf numFmtId="0" fontId="72" fillId="0" borderId="163" xfId="422" applyFont="1" applyBorder="1" applyAlignment="1">
      <alignment horizontal="right"/>
    </xf>
    <xf numFmtId="173" fontId="72" fillId="0" borderId="0" xfId="421" applyNumberFormat="1" applyFont="1" applyFill="1" applyBorder="1" applyAlignment="1">
      <alignment horizontal="right"/>
    </xf>
    <xf numFmtId="0" fontId="107" fillId="0" borderId="22" xfId="0" applyFont="1" applyFill="1" applyBorder="1"/>
    <xf numFmtId="0" fontId="87" fillId="0" borderId="16" xfId="0" applyFont="1" applyFill="1" applyBorder="1"/>
    <xf numFmtId="0" fontId="107" fillId="0" borderId="162" xfId="0" applyFont="1" applyFill="1" applyBorder="1"/>
    <xf numFmtId="0" fontId="72" fillId="0" borderId="154" xfId="0" applyFont="1" applyBorder="1" applyAlignment="1">
      <alignment horizontal="right" wrapText="1"/>
    </xf>
    <xf numFmtId="0" fontId="72" fillId="0" borderId="109" xfId="0" applyFont="1" applyFill="1" applyBorder="1" applyAlignment="1" applyProtection="1">
      <alignment horizontal="right" wrapText="1"/>
    </xf>
    <xf numFmtId="0" fontId="72" fillId="0" borderId="112" xfId="0" applyFont="1" applyBorder="1" applyAlignment="1">
      <alignment horizontal="right" wrapText="1"/>
    </xf>
    <xf numFmtId="0" fontId="72" fillId="0" borderId="100" xfId="0" applyFont="1" applyFill="1" applyBorder="1" applyAlignment="1">
      <alignment horizontal="right" wrapText="1"/>
    </xf>
    <xf numFmtId="178" fontId="40" fillId="0" borderId="363" xfId="404" applyNumberFormat="1" applyFont="1" applyFill="1" applyBorder="1"/>
    <xf numFmtId="0" fontId="40" fillId="0" borderId="365" xfId="0" applyFont="1" applyFill="1" applyBorder="1" applyAlignment="1">
      <alignment horizontal="center" wrapText="1"/>
    </xf>
    <xf numFmtId="178" fontId="40" fillId="0" borderId="364" xfId="404" applyNumberFormat="1" applyFont="1" applyFill="1" applyBorder="1"/>
    <xf numFmtId="0" fontId="40" fillId="0" borderId="366" xfId="0" applyFont="1" applyFill="1" applyBorder="1" applyAlignment="1">
      <alignment horizontal="center" wrapText="1"/>
    </xf>
    <xf numFmtId="0" fontId="101" fillId="0" borderId="0" xfId="304" applyFont="1" applyFill="1" applyBorder="1" applyAlignment="1">
      <alignment horizontal="left"/>
    </xf>
    <xf numFmtId="0" fontId="40" fillId="0" borderId="198" xfId="304" applyFont="1" applyFill="1" applyBorder="1" applyAlignment="1" applyProtection="1">
      <alignment horizontal="right"/>
    </xf>
    <xf numFmtId="0" fontId="40" fillId="0" borderId="310" xfId="304" applyFont="1" applyFill="1" applyBorder="1" applyAlignment="1" applyProtection="1">
      <alignment horizontal="right" wrapText="1"/>
    </xf>
    <xf numFmtId="0" fontId="40" fillId="0" borderId="317" xfId="304" applyFont="1" applyFill="1" applyBorder="1" applyAlignment="1" applyProtection="1">
      <alignment horizontal="right"/>
    </xf>
    <xf numFmtId="0" fontId="40" fillId="0" borderId="318" xfId="304" applyFont="1" applyFill="1" applyBorder="1" applyAlignment="1" applyProtection="1">
      <alignment horizontal="right"/>
    </xf>
    <xf numFmtId="0" fontId="101" fillId="0" borderId="0" xfId="304" applyFont="1" applyFill="1" applyBorder="1"/>
    <xf numFmtId="0" fontId="115" fillId="0" borderId="0" xfId="0" applyFont="1"/>
    <xf numFmtId="0" fontId="40" fillId="0" borderId="199" xfId="304" applyFont="1" applyBorder="1" applyAlignment="1"/>
    <xf numFmtId="0" fontId="40" fillId="0" borderId="199" xfId="304" applyFont="1" applyFill="1" applyBorder="1" applyAlignment="1">
      <alignment horizontal="left"/>
    </xf>
    <xf numFmtId="0" fontId="40" fillId="0" borderId="245" xfId="304" applyFont="1" applyFill="1" applyBorder="1" applyAlignment="1"/>
    <xf numFmtId="0" fontId="40" fillId="0" borderId="252" xfId="304" applyFont="1" applyFill="1" applyBorder="1" applyAlignment="1"/>
    <xf numFmtId="0" fontId="40" fillId="0" borderId="199" xfId="304" applyFont="1" applyFill="1" applyBorder="1" applyAlignment="1"/>
    <xf numFmtId="0" fontId="40" fillId="0" borderId="201" xfId="304" applyFont="1" applyBorder="1" applyAlignment="1"/>
    <xf numFmtId="0" fontId="40" fillId="0" borderId="245" xfId="304" applyFont="1" applyBorder="1" applyAlignment="1"/>
    <xf numFmtId="0" fontId="40" fillId="0" borderId="252" xfId="304" applyFont="1" applyBorder="1" applyAlignment="1"/>
    <xf numFmtId="0" fontId="40" fillId="0" borderId="199" xfId="304" applyFont="1" applyBorder="1" applyAlignment="1">
      <alignment horizontal="left"/>
    </xf>
    <xf numFmtId="0" fontId="40" fillId="0" borderId="212" xfId="304" applyFont="1" applyBorder="1" applyAlignment="1"/>
    <xf numFmtId="0" fontId="40" fillId="0" borderId="248" xfId="304" applyFont="1" applyBorder="1" applyAlignment="1"/>
    <xf numFmtId="0" fontId="40" fillId="0" borderId="212" xfId="304" applyFont="1" applyFill="1" applyBorder="1" applyAlignment="1"/>
    <xf numFmtId="0" fontId="87" fillId="0" borderId="199" xfId="304" applyFont="1" applyBorder="1" applyAlignment="1"/>
    <xf numFmtId="216" fontId="113" fillId="0" borderId="93" xfId="290" applyNumberFormat="1" applyFont="1" applyFill="1" applyBorder="1" applyProtection="1"/>
    <xf numFmtId="216" fontId="40" fillId="0" borderId="93" xfId="290" applyNumberFormat="1" applyFont="1" applyFill="1" applyBorder="1" applyProtection="1"/>
    <xf numFmtId="216" fontId="113" fillId="0" borderId="44" xfId="290" applyNumberFormat="1" applyFont="1" applyFill="1" applyBorder="1" applyProtection="1"/>
    <xf numFmtId="216" fontId="112" fillId="0" borderId="37" xfId="437" applyNumberFormat="1" applyFont="1" applyFill="1" applyBorder="1"/>
    <xf numFmtId="216" fontId="110" fillId="0" borderId="32" xfId="437" applyNumberFormat="1" applyFont="1" applyFill="1" applyBorder="1"/>
    <xf numFmtId="216" fontId="112" fillId="0" borderId="116" xfId="437" applyNumberFormat="1" applyFont="1" applyFill="1" applyBorder="1"/>
    <xf numFmtId="180" fontId="40" fillId="0" borderId="37" xfId="0" applyNumberFormat="1" applyFont="1" applyFill="1" applyBorder="1" applyProtection="1"/>
    <xf numFmtId="180" fontId="40" fillId="0" borderId="51" xfId="0" applyNumberFormat="1" applyFont="1" applyFill="1" applyBorder="1" applyProtection="1"/>
    <xf numFmtId="180" fontId="40" fillId="0" borderId="55" xfId="0" applyNumberFormat="1" applyFont="1" applyFill="1" applyBorder="1" applyProtection="1"/>
    <xf numFmtId="216" fontId="110" fillId="0" borderId="85" xfId="437" applyNumberFormat="1" applyFont="1" applyFill="1" applyBorder="1"/>
    <xf numFmtId="216" fontId="110" fillId="0" borderId="43" xfId="437" applyNumberFormat="1" applyFont="1" applyFill="1" applyBorder="1"/>
    <xf numFmtId="178" fontId="40" fillId="0" borderId="55" xfId="0" applyNumberFormat="1" applyFont="1" applyFill="1" applyBorder="1" applyProtection="1"/>
    <xf numFmtId="216" fontId="110" fillId="0" borderId="55" xfId="437" applyNumberFormat="1" applyFont="1" applyFill="1" applyBorder="1"/>
    <xf numFmtId="0" fontId="40" fillId="0" borderId="55" xfId="0" applyFont="1" applyFill="1" applyBorder="1" applyProtection="1"/>
    <xf numFmtId="216" fontId="110" fillId="0" borderId="331" xfId="437" applyNumberFormat="1" applyFont="1" applyFill="1" applyBorder="1"/>
    <xf numFmtId="0" fontId="72" fillId="39" borderId="209" xfId="304" applyFont="1" applyFill="1" applyBorder="1" applyAlignment="1"/>
    <xf numFmtId="0" fontId="116" fillId="0" borderId="157" xfId="0" applyFont="1" applyFill="1" applyBorder="1" applyProtection="1"/>
    <xf numFmtId="0" fontId="72" fillId="0" borderId="85" xfId="304" applyFont="1" applyFill="1" applyBorder="1" applyAlignment="1" applyProtection="1">
      <alignment horizontal="center" wrapText="1"/>
    </xf>
    <xf numFmtId="170" fontId="40" fillId="0" borderId="134" xfId="0" applyNumberFormat="1" applyFont="1" applyFill="1" applyBorder="1" applyProtection="1"/>
    <xf numFmtId="0" fontId="40" fillId="0" borderId="254" xfId="304" applyFont="1" applyBorder="1" applyAlignment="1">
      <alignment horizontal="center"/>
    </xf>
    <xf numFmtId="0" fontId="101" fillId="0" borderId="0" xfId="0" applyFont="1" applyFill="1" applyBorder="1" applyAlignment="1" applyProtection="1">
      <alignment horizontal="left" vertical="top"/>
    </xf>
    <xf numFmtId="0" fontId="40" fillId="0" borderId="202" xfId="304" applyFont="1" applyFill="1" applyBorder="1" applyAlignment="1"/>
    <xf numFmtId="216" fontId="112" fillId="0" borderId="155" xfId="437" applyNumberFormat="1" applyFont="1" applyFill="1" applyBorder="1"/>
    <xf numFmtId="192" fontId="40" fillId="0" borderId="54" xfId="0" applyNumberFormat="1" applyFont="1" applyFill="1" applyBorder="1" applyAlignment="1" applyProtection="1">
      <alignment horizontal="center"/>
    </xf>
    <xf numFmtId="165" fontId="40" fillId="0" borderId="37" xfId="0" applyNumberFormat="1" applyFont="1" applyFill="1" applyBorder="1" applyAlignment="1" applyProtection="1">
      <alignment horizontal="center"/>
    </xf>
    <xf numFmtId="165" fontId="40" fillId="0" borderId="40" xfId="0" applyNumberFormat="1" applyFont="1" applyFill="1" applyBorder="1" applyAlignment="1" applyProtection="1">
      <alignment horizontal="center"/>
    </xf>
    <xf numFmtId="178" fontId="40" fillId="0" borderId="266" xfId="290" applyNumberFormat="1" applyFont="1" applyFill="1" applyBorder="1"/>
    <xf numFmtId="168" fontId="40" fillId="0" borderId="0" xfId="419" applyNumberFormat="1" applyFont="1" applyFill="1" applyBorder="1" applyProtection="1"/>
    <xf numFmtId="216" fontId="110" fillId="0" borderId="26" xfId="437" applyNumberFormat="1" applyFont="1" applyFill="1" applyBorder="1"/>
    <xf numFmtId="216" fontId="110" fillId="0" borderId="19" xfId="437" applyNumberFormat="1" applyFont="1" applyFill="1" applyBorder="1"/>
    <xf numFmtId="178" fontId="40" fillId="0" borderId="36" xfId="437" applyNumberFormat="1" applyFont="1" applyFill="1" applyBorder="1"/>
    <xf numFmtId="216" fontId="110" fillId="0" borderId="23" xfId="437" applyNumberFormat="1" applyFont="1" applyFill="1" applyBorder="1"/>
    <xf numFmtId="178" fontId="72" fillId="0" borderId="36" xfId="437" applyNumberFormat="1" applyFont="1" applyFill="1" applyBorder="1" applyProtection="1"/>
    <xf numFmtId="178" fontId="40" fillId="0" borderId="36" xfId="0" applyNumberFormat="1" applyFont="1" applyFill="1" applyBorder="1"/>
    <xf numFmtId="216" fontId="110" fillId="0" borderId="319" xfId="437" applyNumberFormat="1" applyFont="1" applyFill="1" applyBorder="1"/>
    <xf numFmtId="216" fontId="112" fillId="0" borderId="21" xfId="437" applyNumberFormat="1" applyFont="1" applyFill="1" applyBorder="1"/>
    <xf numFmtId="216" fontId="112" fillId="0" borderId="30" xfId="437" applyNumberFormat="1" applyFont="1" applyFill="1" applyBorder="1"/>
    <xf numFmtId="216" fontId="112" fillId="0" borderId="22" xfId="437" applyNumberFormat="1" applyFont="1" applyFill="1" applyBorder="1"/>
    <xf numFmtId="216" fontId="112" fillId="0" borderId="23" xfId="437" applyNumberFormat="1" applyFont="1" applyFill="1" applyBorder="1"/>
    <xf numFmtId="218" fontId="110" fillId="0" borderId="28" xfId="437" applyNumberFormat="1" applyFont="1" applyFill="1" applyBorder="1"/>
    <xf numFmtId="10" fontId="102" fillId="0" borderId="19" xfId="324" applyNumberFormat="1" applyFont="1" applyFill="1" applyBorder="1" applyProtection="1"/>
    <xf numFmtId="10" fontId="112" fillId="0" borderId="19" xfId="324" applyNumberFormat="1" applyFont="1" applyFill="1" applyBorder="1"/>
    <xf numFmtId="10" fontId="112" fillId="0" borderId="30" xfId="324" applyNumberFormat="1" applyFont="1" applyFill="1" applyBorder="1"/>
    <xf numFmtId="216" fontId="110" fillId="0" borderId="28" xfId="437" applyNumberFormat="1" applyFont="1" applyFill="1" applyBorder="1"/>
    <xf numFmtId="216" fontId="110" fillId="0" borderId="259" xfId="437" applyNumberFormat="1" applyFont="1" applyFill="1" applyBorder="1"/>
    <xf numFmtId="216" fontId="112" fillId="0" borderId="259" xfId="437" applyNumberFormat="1" applyFont="1" applyFill="1" applyBorder="1"/>
    <xf numFmtId="216" fontId="112" fillId="0" borderId="157" xfId="437" applyNumberFormat="1" applyFont="1" applyFill="1" applyBorder="1"/>
    <xf numFmtId="37" fontId="40" fillId="0" borderId="36" xfId="0" applyNumberFormat="1" applyFont="1" applyFill="1" applyBorder="1" applyProtection="1"/>
    <xf numFmtId="37" fontId="40" fillId="0" borderId="55" xfId="0" applyNumberFormat="1" applyFont="1" applyFill="1" applyBorder="1" applyProtection="1"/>
    <xf numFmtId="216" fontId="112" fillId="0" borderId="362" xfId="437" applyNumberFormat="1" applyFont="1" applyFill="1" applyBorder="1"/>
    <xf numFmtId="170" fontId="112" fillId="0" borderId="83" xfId="324" applyNumberFormat="1" applyFont="1" applyFill="1" applyBorder="1"/>
    <xf numFmtId="216" fontId="110" fillId="0" borderId="42" xfId="437" applyNumberFormat="1" applyFont="1" applyFill="1" applyBorder="1"/>
    <xf numFmtId="216" fontId="112" fillId="0" borderId="38" xfId="437" applyNumberFormat="1" applyFont="1" applyFill="1" applyBorder="1"/>
    <xf numFmtId="178" fontId="40" fillId="0" borderId="36" xfId="0" applyNumberFormat="1" applyFont="1" applyFill="1" applyBorder="1" applyProtection="1"/>
    <xf numFmtId="216" fontId="110" fillId="0" borderId="287" xfId="437" applyNumberFormat="1" applyFont="1" applyFill="1" applyBorder="1"/>
    <xf numFmtId="216" fontId="72" fillId="0" borderId="105" xfId="290" applyNumberFormat="1" applyFont="1" applyFill="1" applyBorder="1" applyProtection="1"/>
    <xf numFmtId="216" fontId="40" fillId="0" borderId="19" xfId="291" applyNumberFormat="1" applyFont="1" applyFill="1" applyBorder="1" applyProtection="1"/>
    <xf numFmtId="216" fontId="72" fillId="0" borderId="23" xfId="290" applyNumberFormat="1" applyFont="1" applyFill="1" applyBorder="1" applyProtection="1"/>
    <xf numFmtId="216" fontId="40" fillId="0" borderId="19" xfId="0" applyNumberFormat="1" applyFont="1" applyFill="1" applyBorder="1" applyProtection="1"/>
    <xf numFmtId="216" fontId="72" fillId="0" borderId="19" xfId="290" applyNumberFormat="1" applyFont="1" applyFill="1" applyBorder="1" applyProtection="1"/>
    <xf numFmtId="216" fontId="40" fillId="0" borderId="0" xfId="0" applyNumberFormat="1" applyFont="1" applyFill="1"/>
    <xf numFmtId="216" fontId="72" fillId="0" borderId="26" xfId="290" applyNumberFormat="1" applyFont="1" applyFill="1" applyBorder="1" applyProtection="1"/>
    <xf numFmtId="216" fontId="111" fillId="0" borderId="19" xfId="290" applyNumberFormat="1" applyFont="1" applyFill="1" applyBorder="1" applyProtection="1"/>
    <xf numFmtId="216" fontId="111" fillId="0" borderId="42" xfId="290" applyNumberFormat="1" applyFont="1" applyFill="1" applyBorder="1" applyProtection="1"/>
    <xf numFmtId="180" fontId="72" fillId="0" borderId="49" xfId="0" applyNumberFormat="1" applyFont="1" applyFill="1" applyBorder="1" applyProtection="1"/>
    <xf numFmtId="180" fontId="40" fillId="0" borderId="30" xfId="0" applyNumberFormat="1" applyFont="1" applyFill="1" applyBorder="1" applyProtection="1"/>
    <xf numFmtId="180" fontId="72" fillId="0" borderId="110" xfId="0" applyNumberFormat="1" applyFont="1" applyFill="1" applyBorder="1" applyProtection="1"/>
    <xf numFmtId="216" fontId="112" fillId="0" borderId="368" xfId="437" applyNumberFormat="1" applyFont="1" applyFill="1" applyBorder="1"/>
    <xf numFmtId="0" fontId="93" fillId="0" borderId="0" xfId="304" applyFont="1" applyBorder="1" applyAlignment="1" applyProtection="1">
      <alignment horizontal="center"/>
    </xf>
    <xf numFmtId="216" fontId="112" fillId="0" borderId="376" xfId="437" applyNumberFormat="1" applyFont="1" applyFill="1" applyBorder="1"/>
    <xf numFmtId="0" fontId="72" fillId="0" borderId="378" xfId="0" applyFont="1" applyFill="1" applyBorder="1" applyAlignment="1" applyProtection="1">
      <alignment horizontal="center"/>
    </xf>
    <xf numFmtId="178" fontId="86" fillId="0" borderId="205" xfId="437" applyNumberFormat="1" applyFont="1" applyFill="1" applyBorder="1" applyAlignment="1">
      <alignment horizontal="right"/>
    </xf>
    <xf numFmtId="178" fontId="86" fillId="0" borderId="201" xfId="437" applyNumberFormat="1" applyFont="1" applyFill="1" applyBorder="1" applyAlignment="1">
      <alignment horizontal="right"/>
    </xf>
    <xf numFmtId="178" fontId="86" fillId="0" borderId="236" xfId="437" applyNumberFormat="1" applyFont="1" applyFill="1" applyBorder="1" applyAlignment="1">
      <alignment horizontal="right"/>
    </xf>
    <xf numFmtId="178" fontId="86" fillId="0" borderId="248" xfId="437" applyNumberFormat="1" applyFont="1" applyFill="1" applyBorder="1" applyAlignment="1">
      <alignment horizontal="right"/>
    </xf>
    <xf numFmtId="170" fontId="40" fillId="0" borderId="157" xfId="0" applyNumberFormat="1" applyFont="1" applyFill="1" applyBorder="1" applyProtection="1"/>
    <xf numFmtId="170" fontId="40" fillId="0" borderId="78" xfId="0" applyNumberFormat="1" applyFont="1" applyFill="1" applyBorder="1" applyProtection="1"/>
    <xf numFmtId="178" fontId="106" fillId="0" borderId="0" xfId="437" applyNumberFormat="1" applyFont="1" applyFill="1" applyBorder="1"/>
    <xf numFmtId="178" fontId="106" fillId="0" borderId="0" xfId="437" applyNumberFormat="1" applyFont="1" applyFill="1" applyBorder="1" applyAlignment="1">
      <alignment horizontal="right"/>
    </xf>
    <xf numFmtId="216" fontId="40" fillId="0" borderId="383" xfId="290" applyNumberFormat="1" applyFont="1" applyFill="1" applyBorder="1"/>
    <xf numFmtId="216" fontId="40" fillId="0" borderId="384" xfId="290" applyNumberFormat="1" applyFont="1" applyFill="1" applyBorder="1" applyProtection="1"/>
    <xf numFmtId="0" fontId="118" fillId="0" borderId="364" xfId="0" applyFont="1" applyFill="1" applyBorder="1" applyAlignment="1">
      <alignment horizontal="left"/>
    </xf>
    <xf numFmtId="0" fontId="40" fillId="0" borderId="364" xfId="0" applyFont="1" applyFill="1" applyBorder="1" applyAlignment="1" applyProtection="1"/>
    <xf numFmtId="216" fontId="72" fillId="0" borderId="364" xfId="290" applyNumberFormat="1" applyFont="1" applyFill="1" applyBorder="1" applyAlignment="1"/>
    <xf numFmtId="216" fontId="112" fillId="0" borderId="373" xfId="437" applyNumberFormat="1" applyFont="1" applyFill="1" applyBorder="1"/>
    <xf numFmtId="216" fontId="112" fillId="0" borderId="374" xfId="437" applyNumberFormat="1" applyFont="1" applyFill="1" applyBorder="1"/>
    <xf numFmtId="216" fontId="112" fillId="0" borderId="113" xfId="437" applyNumberFormat="1" applyFont="1" applyFill="1" applyBorder="1"/>
    <xf numFmtId="216" fontId="112" fillId="0" borderId="89" xfId="437" applyNumberFormat="1" applyFont="1" applyFill="1" applyBorder="1"/>
    <xf numFmtId="37" fontId="40" fillId="0" borderId="220" xfId="0" applyNumberFormat="1" applyFont="1" applyFill="1" applyBorder="1" applyProtection="1"/>
    <xf numFmtId="37" fontId="40" fillId="0" borderId="72" xfId="0" applyNumberFormat="1" applyFont="1" applyFill="1" applyBorder="1" applyProtection="1"/>
    <xf numFmtId="37" fontId="40" fillId="0" borderId="85" xfId="0" applyNumberFormat="1" applyFont="1" applyFill="1" applyBorder="1" applyProtection="1"/>
    <xf numFmtId="37" fontId="40" fillId="0" borderId="24" xfId="0" applyNumberFormat="1" applyFont="1" applyFill="1" applyBorder="1" applyProtection="1"/>
    <xf numFmtId="37" fontId="40" fillId="0" borderId="179" xfId="0" applyNumberFormat="1" applyFont="1" applyFill="1" applyBorder="1" applyProtection="1"/>
    <xf numFmtId="37" fontId="40" fillId="0" borderId="370" xfId="0" applyNumberFormat="1" applyFont="1" applyFill="1" applyBorder="1" applyProtection="1"/>
    <xf numFmtId="37" fontId="40" fillId="0" borderId="376" xfId="0" applyNumberFormat="1" applyFont="1" applyFill="1" applyBorder="1" applyProtection="1"/>
    <xf numFmtId="37" fontId="40" fillId="0" borderId="54" xfId="0" applyNumberFormat="1" applyFont="1" applyFill="1" applyBorder="1" applyProtection="1"/>
    <xf numFmtId="37" fontId="72" fillId="0" borderId="84" xfId="0" applyNumberFormat="1" applyFont="1" applyFill="1" applyBorder="1" applyProtection="1"/>
    <xf numFmtId="180" fontId="72" fillId="0" borderId="41" xfId="0" applyNumberFormat="1" applyFont="1" applyFill="1" applyBorder="1" applyProtection="1"/>
    <xf numFmtId="0" fontId="40" fillId="0" borderId="124" xfId="0" applyFont="1" applyFill="1" applyBorder="1" applyProtection="1"/>
    <xf numFmtId="0" fontId="40" fillId="0" borderId="384" xfId="0" applyFont="1" applyFill="1" applyBorder="1" applyProtection="1"/>
    <xf numFmtId="0" fontId="40" fillId="0" borderId="199" xfId="304" applyFont="1" applyFill="1" applyBorder="1" applyAlignment="1">
      <alignment horizontal="left" indent="1"/>
    </xf>
    <xf numFmtId="0" fontId="40" fillId="0" borderId="356" xfId="0" applyFont="1" applyFill="1" applyBorder="1" applyProtection="1"/>
    <xf numFmtId="0" fontId="40" fillId="0" borderId="385" xfId="0" applyFont="1" applyFill="1" applyBorder="1" applyProtection="1"/>
    <xf numFmtId="0" fontId="40" fillId="0" borderId="364" xfId="0" applyFont="1" applyFill="1" applyBorder="1" applyProtection="1"/>
    <xf numFmtId="0" fontId="40" fillId="0" borderId="356" xfId="0" applyFont="1" applyFill="1" applyBorder="1"/>
    <xf numFmtId="216" fontId="112" fillId="0" borderId="388" xfId="437" applyNumberFormat="1" applyFont="1" applyFill="1" applyBorder="1"/>
    <xf numFmtId="0" fontId="71" fillId="0" borderId="0" xfId="0" applyFont="1" applyFill="1" applyAlignment="1">
      <alignment wrapText="1"/>
    </xf>
    <xf numFmtId="0" fontId="40" fillId="0" borderId="0" xfId="0" applyFont="1" applyAlignment="1">
      <alignment vertical="center"/>
    </xf>
    <xf numFmtId="0" fontId="0" fillId="0" borderId="0" xfId="0" applyAlignment="1"/>
    <xf numFmtId="0" fontId="40" fillId="0" borderId="48" xfId="0" applyFont="1" applyFill="1" applyBorder="1" applyAlignment="1" applyProtection="1">
      <alignment vertical="center"/>
    </xf>
    <xf numFmtId="0" fontId="40" fillId="0" borderId="349" xfId="0" applyFont="1" applyFill="1" applyBorder="1" applyProtection="1"/>
    <xf numFmtId="0" fontId="40" fillId="0" borderId="393" xfId="0" applyFont="1" applyFill="1" applyBorder="1" applyProtection="1"/>
    <xf numFmtId="0" fontId="40" fillId="0" borderId="47" xfId="0" applyFont="1" applyFill="1" applyBorder="1" applyProtection="1"/>
    <xf numFmtId="0" fontId="72" fillId="0" borderId="106" xfId="0" applyFont="1" applyFill="1" applyBorder="1" applyAlignment="1">
      <alignment horizontal="center"/>
    </xf>
    <xf numFmtId="0" fontId="40" fillId="0" borderId="136" xfId="0" applyFont="1" applyFill="1" applyBorder="1"/>
    <xf numFmtId="0" fontId="72" fillId="0" borderId="137" xfId="0" applyFont="1" applyFill="1" applyBorder="1"/>
    <xf numFmtId="0" fontId="40" fillId="0" borderId="170" xfId="0" applyFont="1" applyFill="1" applyBorder="1" applyAlignment="1">
      <alignment horizontal="center"/>
    </xf>
    <xf numFmtId="37" fontId="40" fillId="0" borderId="22" xfId="0" applyNumberFormat="1" applyFont="1" applyFill="1" applyBorder="1" applyProtection="1"/>
    <xf numFmtId="0" fontId="101" fillId="0" borderId="0" xfId="0" applyFont="1" applyFill="1" applyBorder="1"/>
    <xf numFmtId="216" fontId="112" fillId="0" borderId="397" xfId="437" applyNumberFormat="1" applyFont="1" applyFill="1" applyBorder="1"/>
    <xf numFmtId="0" fontId="40" fillId="0" borderId="381" xfId="0" applyFont="1" applyBorder="1" applyProtection="1"/>
    <xf numFmtId="0" fontId="40" fillId="0" borderId="373" xfId="0" applyFont="1" applyBorder="1" applyProtection="1"/>
    <xf numFmtId="0" fontId="40" fillId="0" borderId="397" xfId="0" applyFont="1" applyBorder="1" applyProtection="1"/>
    <xf numFmtId="0" fontId="40" fillId="0" borderId="362" xfId="0" applyFont="1" applyBorder="1" applyProtection="1"/>
    <xf numFmtId="216" fontId="112" fillId="0" borderId="396" xfId="437" applyNumberFormat="1" applyFont="1" applyFill="1" applyBorder="1"/>
    <xf numFmtId="216" fontId="110" fillId="0" borderId="388" xfId="437" applyNumberFormat="1" applyFont="1" applyFill="1" applyBorder="1"/>
    <xf numFmtId="216" fontId="117" fillId="0" borderId="395" xfId="437" applyNumberFormat="1" applyFont="1" applyFill="1" applyBorder="1"/>
    <xf numFmtId="216" fontId="117" fillId="0" borderId="22" xfId="437" applyNumberFormat="1" applyFont="1" applyFill="1" applyBorder="1"/>
    <xf numFmtId="216" fontId="40" fillId="0" borderId="398" xfId="290" applyNumberFormat="1" applyFont="1" applyFill="1" applyBorder="1" applyProtection="1"/>
    <xf numFmtId="0" fontId="40" fillId="0" borderId="0" xfId="0" applyFont="1" applyBorder="1" applyAlignment="1" applyProtection="1">
      <alignment horizontal="left"/>
    </xf>
    <xf numFmtId="0" fontId="40" fillId="0" borderId="0" xfId="0" applyFont="1" applyFill="1" applyBorder="1" applyAlignment="1" applyProtection="1">
      <alignment vertical="top"/>
    </xf>
    <xf numFmtId="10" fontId="40" fillId="0" borderId="0" xfId="0" applyNumberFormat="1" applyFont="1" applyFill="1" applyBorder="1" applyAlignment="1" applyProtection="1">
      <alignment vertical="top"/>
    </xf>
    <xf numFmtId="10" fontId="90" fillId="0" borderId="0" xfId="0" applyNumberFormat="1" applyFont="1" applyFill="1" applyBorder="1" applyAlignment="1" applyProtection="1">
      <alignment vertical="top"/>
    </xf>
    <xf numFmtId="0" fontId="40" fillId="0" borderId="0" xfId="0" applyFont="1" applyFill="1" applyAlignment="1">
      <alignment vertical="top"/>
    </xf>
    <xf numFmtId="0" fontId="40" fillId="0" borderId="0" xfId="0" applyFont="1" applyAlignment="1">
      <alignment vertical="top"/>
    </xf>
    <xf numFmtId="37" fontId="40" fillId="0" borderId="397" xfId="0" applyNumberFormat="1" applyFont="1" applyFill="1" applyBorder="1" applyProtection="1"/>
    <xf numFmtId="0" fontId="72" fillId="0" borderId="349" xfId="0" applyFont="1" applyBorder="1" applyProtection="1"/>
    <xf numFmtId="0" fontId="40" fillId="0" borderId="364" xfId="0" applyFont="1" applyBorder="1" applyProtection="1"/>
    <xf numFmtId="0" fontId="40" fillId="0" borderId="365" xfId="0" applyFont="1" applyBorder="1" applyProtection="1"/>
    <xf numFmtId="0" fontId="40" fillId="0" borderId="385" xfId="0" applyFont="1" applyBorder="1" applyAlignment="1" applyProtection="1">
      <alignment horizontal="left"/>
    </xf>
    <xf numFmtId="0" fontId="40" fillId="0" borderId="349" xfId="0" applyFont="1" applyBorder="1" applyProtection="1"/>
    <xf numFmtId="0" fontId="40" fillId="0" borderId="391" xfId="0" applyFont="1" applyBorder="1" applyProtection="1"/>
    <xf numFmtId="0" fontId="72" fillId="0" borderId="381" xfId="304" applyFont="1" applyFill="1" applyBorder="1" applyAlignment="1" applyProtection="1">
      <alignment horizontal="center" wrapText="1"/>
    </xf>
    <xf numFmtId="191" fontId="40" fillId="0" borderId="0" xfId="304" applyNumberFormat="1" applyFont="1" applyFill="1" applyBorder="1" applyProtection="1"/>
    <xf numFmtId="0" fontId="40" fillId="0" borderId="364" xfId="304" applyFont="1" applyFill="1" applyBorder="1" applyProtection="1"/>
    <xf numFmtId="170" fontId="40" fillId="0" borderId="56" xfId="0" applyNumberFormat="1" applyFont="1" applyFill="1" applyBorder="1" applyProtection="1"/>
    <xf numFmtId="0" fontId="72" fillId="0" borderId="374" xfId="304" applyFont="1" applyFill="1" applyBorder="1" applyAlignment="1" applyProtection="1">
      <alignment horizontal="center" wrapText="1"/>
    </xf>
    <xf numFmtId="0" fontId="40" fillId="0" borderId="396" xfId="304" applyFont="1" applyFill="1" applyBorder="1" applyAlignment="1" applyProtection="1">
      <alignment horizontal="center"/>
    </xf>
    <xf numFmtId="0" fontId="72" fillId="0" borderId="376" xfId="304" applyFont="1" applyFill="1" applyBorder="1" applyAlignment="1" applyProtection="1">
      <alignment horizontal="center" wrapText="1"/>
    </xf>
    <xf numFmtId="191" fontId="40" fillId="0" borderId="388" xfId="304" applyNumberFormat="1" applyFont="1" applyFill="1" applyBorder="1" applyProtection="1"/>
    <xf numFmtId="216" fontId="113" fillId="0" borderId="25" xfId="304" applyNumberFormat="1" applyFont="1" applyFill="1" applyBorder="1" applyAlignment="1" applyProtection="1">
      <alignment horizontal="right"/>
    </xf>
    <xf numFmtId="216" fontId="40" fillId="0" borderId="25" xfId="304" applyNumberFormat="1" applyFont="1" applyFill="1" applyBorder="1" applyAlignment="1" applyProtection="1">
      <alignment horizontal="right"/>
    </xf>
    <xf numFmtId="216" fontId="113" fillId="0" borderId="21" xfId="304" applyNumberFormat="1" applyFont="1" applyFill="1" applyBorder="1" applyAlignment="1" applyProtection="1">
      <alignment horizontal="right"/>
    </xf>
    <xf numFmtId="0" fontId="40" fillId="0" borderId="404" xfId="304" applyFont="1" applyFill="1" applyBorder="1" applyProtection="1"/>
    <xf numFmtId="0" fontId="40" fillId="0" borderId="405" xfId="304" applyFont="1" applyFill="1" applyBorder="1" applyProtection="1"/>
    <xf numFmtId="0" fontId="40" fillId="0" borderId="383" xfId="304" applyFont="1" applyFill="1" applyBorder="1" applyProtection="1"/>
    <xf numFmtId="0" fontId="40" fillId="0" borderId="21" xfId="304" applyFont="1" applyFill="1" applyBorder="1"/>
    <xf numFmtId="0" fontId="40" fillId="0" borderId="383" xfId="304" applyFont="1" applyFill="1" applyBorder="1"/>
    <xf numFmtId="0" fontId="40" fillId="0" borderId="406" xfId="304" applyFont="1" applyFill="1" applyBorder="1"/>
    <xf numFmtId="0" fontId="40" fillId="0" borderId="22" xfId="0" applyFont="1" applyBorder="1" applyProtection="1"/>
    <xf numFmtId="0" fontId="40" fillId="0" borderId="16" xfId="0" applyFont="1" applyBorder="1" applyProtection="1"/>
    <xf numFmtId="0" fontId="40" fillId="0" borderId="22" xfId="0" applyFont="1" applyFill="1" applyBorder="1" applyProtection="1"/>
    <xf numFmtId="216" fontId="87" fillId="0" borderId="388" xfId="437" applyNumberFormat="1" applyFont="1" applyFill="1" applyBorder="1"/>
    <xf numFmtId="216" fontId="87" fillId="0" borderId="55" xfId="437" applyNumberFormat="1" applyFont="1" applyFill="1" applyBorder="1"/>
    <xf numFmtId="216" fontId="87" fillId="0" borderId="87" xfId="437" applyNumberFormat="1" applyFont="1" applyFill="1" applyBorder="1"/>
    <xf numFmtId="216" fontId="87" fillId="0" borderId="88" xfId="437" applyNumberFormat="1" applyFont="1" applyFill="1" applyBorder="1"/>
    <xf numFmtId="0" fontId="40" fillId="0" borderId="0" xfId="0" applyFont="1" applyFill="1" applyBorder="1" applyAlignment="1">
      <alignment horizontal="left" wrapText="1"/>
    </xf>
    <xf numFmtId="0" fontId="40" fillId="0" borderId="21" xfId="0" applyFont="1" applyFill="1" applyBorder="1" applyAlignment="1">
      <alignment horizontal="left" wrapText="1"/>
    </xf>
    <xf numFmtId="0" fontId="40" fillId="0" borderId="397" xfId="0" applyFont="1" applyFill="1" applyBorder="1" applyAlignment="1">
      <alignment horizontal="left" wrapText="1"/>
    </xf>
    <xf numFmtId="37" fontId="40" fillId="0" borderId="25" xfId="0" applyNumberFormat="1" applyFont="1" applyFill="1" applyBorder="1" applyProtection="1"/>
    <xf numFmtId="0" fontId="101" fillId="0" borderId="0" xfId="0" applyFont="1" applyFill="1"/>
    <xf numFmtId="216" fontId="110" fillId="0" borderId="63" xfId="437" applyNumberFormat="1" applyFont="1" applyFill="1" applyBorder="1"/>
    <xf numFmtId="216" fontId="110" fillId="0" borderId="70" xfId="437" applyNumberFormat="1" applyFont="1" applyFill="1" applyBorder="1"/>
    <xf numFmtId="216" fontId="110" fillId="0" borderId="39" xfId="437" applyNumberFormat="1" applyFont="1" applyFill="1" applyBorder="1"/>
    <xf numFmtId="216" fontId="110" fillId="0" borderId="44" xfId="437" applyNumberFormat="1" applyFont="1" applyFill="1" applyBorder="1"/>
    <xf numFmtId="0" fontId="0" fillId="0" borderId="0" xfId="0" applyFill="1" applyAlignment="1"/>
    <xf numFmtId="0" fontId="40" fillId="0" borderId="37" xfId="0" applyFont="1" applyFill="1" applyBorder="1" applyProtection="1"/>
    <xf numFmtId="216" fontId="112" fillId="0" borderId="114" xfId="437" applyNumberFormat="1" applyFont="1" applyFill="1" applyBorder="1"/>
    <xf numFmtId="216" fontId="110" fillId="0" borderId="374" xfId="437" applyNumberFormat="1" applyFont="1" applyFill="1" applyBorder="1"/>
    <xf numFmtId="0" fontId="40" fillId="0" borderId="24" xfId="0" applyFont="1" applyFill="1" applyBorder="1" applyProtection="1"/>
    <xf numFmtId="0" fontId="40" fillId="0" borderId="84" xfId="0" applyFont="1" applyFill="1" applyBorder="1" applyProtection="1"/>
    <xf numFmtId="0" fontId="40" fillId="0" borderId="72" xfId="0" applyFont="1" applyFill="1" applyBorder="1" applyProtection="1"/>
    <xf numFmtId="0" fontId="40" fillId="0" borderId="374" xfId="0" applyFont="1" applyFill="1" applyBorder="1" applyProtection="1"/>
    <xf numFmtId="216" fontId="110" fillId="0" borderId="15" xfId="437" applyNumberFormat="1" applyFont="1" applyFill="1" applyBorder="1"/>
    <xf numFmtId="178" fontId="40" fillId="0" borderId="37" xfId="0" applyNumberFormat="1" applyFont="1" applyFill="1" applyBorder="1" applyProtection="1"/>
    <xf numFmtId="178" fontId="40" fillId="0" borderId="51" xfId="0" applyNumberFormat="1" applyFont="1" applyFill="1" applyBorder="1" applyProtection="1"/>
    <xf numFmtId="216" fontId="110" fillId="0" borderId="84" xfId="437" applyNumberFormat="1" applyFont="1" applyFill="1" applyBorder="1"/>
    <xf numFmtId="216" fontId="110" fillId="0" borderId="51" xfId="437" applyNumberFormat="1" applyFont="1" applyFill="1" applyBorder="1"/>
    <xf numFmtId="216" fontId="40" fillId="0" borderId="0" xfId="0" applyNumberFormat="1" applyFont="1" applyFill="1" applyBorder="1"/>
    <xf numFmtId="216" fontId="40" fillId="0" borderId="61" xfId="0" applyNumberFormat="1" applyFont="1" applyFill="1" applyBorder="1"/>
    <xf numFmtId="216" fontId="87" fillId="0" borderId="51" xfId="437" applyNumberFormat="1" applyFont="1" applyFill="1" applyBorder="1"/>
    <xf numFmtId="216" fontId="87" fillId="0" borderId="102" xfId="437" applyNumberFormat="1" applyFont="1" applyFill="1" applyBorder="1"/>
    <xf numFmtId="216" fontId="110" fillId="0" borderId="332" xfId="437" applyNumberFormat="1" applyFont="1" applyFill="1" applyBorder="1"/>
    <xf numFmtId="0" fontId="72" fillId="0" borderId="98" xfId="422" applyFont="1" applyFill="1" applyBorder="1" applyAlignment="1">
      <alignment horizontal="left" wrapText="1"/>
    </xf>
    <xf numFmtId="0" fontId="72" fillId="0" borderId="58" xfId="422" applyFont="1" applyFill="1" applyBorder="1" applyAlignment="1">
      <alignment horizontal="left" wrapText="1"/>
    </xf>
    <xf numFmtId="0" fontId="72" fillId="0" borderId="79" xfId="422" applyFont="1" applyFill="1" applyBorder="1" applyAlignment="1">
      <alignment horizontal="left" wrapText="1"/>
    </xf>
    <xf numFmtId="0" fontId="130" fillId="0" borderId="0" xfId="0" quotePrefix="1" applyFont="1" applyFill="1" applyAlignment="1">
      <alignment horizontal="left" vertical="top"/>
    </xf>
    <xf numFmtId="0" fontId="40" fillId="0" borderId="0" xfId="422" applyFont="1" applyFill="1" applyAlignment="1">
      <alignment horizontal="left" vertical="top"/>
    </xf>
    <xf numFmtId="0" fontId="40" fillId="0" borderId="0" xfId="422" quotePrefix="1" applyFont="1" applyFill="1" applyAlignment="1">
      <alignment horizontal="left" vertical="top"/>
    </xf>
    <xf numFmtId="0" fontId="40" fillId="39" borderId="409" xfId="304" applyFont="1" applyFill="1" applyBorder="1" applyAlignment="1">
      <alignment horizontal="center"/>
    </xf>
    <xf numFmtId="0" fontId="40" fillId="39" borderId="94" xfId="304" applyFont="1" applyFill="1" applyBorder="1" applyAlignment="1">
      <alignment horizontal="center"/>
    </xf>
    <xf numFmtId="170" fontId="112" fillId="0" borderId="397" xfId="324" applyNumberFormat="1" applyFont="1" applyFill="1" applyBorder="1"/>
    <xf numFmtId="216" fontId="112" fillId="0" borderId="411" xfId="437" applyNumberFormat="1" applyFont="1" applyFill="1" applyBorder="1"/>
    <xf numFmtId="37" fontId="40" fillId="0" borderId="414" xfId="0" applyNumberFormat="1" applyFont="1" applyBorder="1" applyProtection="1"/>
    <xf numFmtId="37" fontId="40" fillId="0" borderId="203" xfId="0" applyNumberFormat="1" applyFont="1" applyBorder="1" applyProtection="1"/>
    <xf numFmtId="37" fontId="72" fillId="0" borderId="203" xfId="0" applyNumberFormat="1" applyFont="1" applyFill="1" applyBorder="1" applyProtection="1"/>
    <xf numFmtId="37" fontId="40" fillId="0" borderId="201" xfId="0" applyNumberFormat="1" applyFont="1" applyBorder="1" applyProtection="1"/>
    <xf numFmtId="37" fontId="40" fillId="0" borderId="276" xfId="0" applyNumberFormat="1" applyFont="1" applyFill="1" applyBorder="1" applyProtection="1"/>
    <xf numFmtId="37" fontId="113" fillId="0" borderId="201" xfId="0" applyNumberFormat="1" applyFont="1" applyFill="1" applyBorder="1" applyProtection="1"/>
    <xf numFmtId="37" fontId="111" fillId="0" borderId="285" xfId="0" applyNumberFormat="1" applyFont="1" applyFill="1" applyBorder="1" applyProtection="1"/>
    <xf numFmtId="37" fontId="72" fillId="0" borderId="201" xfId="0" applyNumberFormat="1" applyFont="1" applyFill="1" applyBorder="1" applyProtection="1"/>
    <xf numFmtId="37" fontId="40" fillId="0" borderId="229" xfId="0" applyNumberFormat="1" applyFont="1" applyBorder="1" applyProtection="1"/>
    <xf numFmtId="37" fontId="40" fillId="0" borderId="188" xfId="0" applyNumberFormat="1" applyFont="1" applyBorder="1" applyProtection="1"/>
    <xf numFmtId="37" fontId="40" fillId="0" borderId="188" xfId="0" applyNumberFormat="1" applyFont="1" applyFill="1" applyBorder="1" applyProtection="1"/>
    <xf numFmtId="216" fontId="110" fillId="0" borderId="381" xfId="437" applyNumberFormat="1" applyFont="1" applyFill="1" applyBorder="1"/>
    <xf numFmtId="0" fontId="40" fillId="0" borderId="414" xfId="0" applyFont="1" applyFill="1" applyBorder="1"/>
    <xf numFmtId="0" fontId="40" fillId="0" borderId="347" xfId="0" applyFont="1" applyFill="1" applyBorder="1" applyProtection="1"/>
    <xf numFmtId="178" fontId="40" fillId="0" borderId="58" xfId="421" applyNumberFormat="1" applyFont="1" applyFill="1" applyBorder="1" applyAlignment="1">
      <alignment horizontal="center"/>
    </xf>
    <xf numFmtId="178" fontId="40" fillId="0" borderId="174" xfId="421" applyNumberFormat="1" applyFont="1" applyFill="1" applyBorder="1" applyAlignment="1">
      <alignment horizontal="center"/>
    </xf>
    <xf numFmtId="178" fontId="72" fillId="0" borderId="233" xfId="421" applyNumberFormat="1" applyFont="1" applyFill="1" applyBorder="1" applyAlignment="1">
      <alignment horizontal="center"/>
    </xf>
    <xf numFmtId="178" fontId="40" fillId="0" borderId="140" xfId="425" applyNumberFormat="1" applyFont="1" applyFill="1" applyBorder="1" applyAlignment="1">
      <alignment horizontal="center"/>
    </xf>
    <xf numFmtId="178" fontId="72" fillId="0" borderId="50" xfId="425" applyNumberFormat="1" applyFont="1" applyFill="1" applyBorder="1" applyAlignment="1">
      <alignment horizontal="center"/>
    </xf>
    <xf numFmtId="0" fontId="40" fillId="0" borderId="0" xfId="0" applyFont="1" applyFill="1" applyBorder="1" applyAlignment="1">
      <alignment horizontal="center"/>
    </xf>
    <xf numFmtId="0" fontId="40" fillId="0" borderId="0" xfId="304" applyFont="1" applyFill="1" applyBorder="1" applyAlignment="1">
      <alignment vertical="top"/>
    </xf>
    <xf numFmtId="9" fontId="112" fillId="0" borderId="57" xfId="324" applyNumberFormat="1" applyFont="1" applyFill="1" applyBorder="1"/>
    <xf numFmtId="0" fontId="40" fillId="0" borderId="385" xfId="0" applyFont="1" applyFill="1" applyBorder="1"/>
    <xf numFmtId="0" fontId="72" fillId="0" borderId="423" xfId="0" applyFont="1" applyFill="1" applyBorder="1" applyAlignment="1" applyProtection="1">
      <alignment horizontal="center"/>
    </xf>
    <xf numFmtId="216" fontId="40" fillId="0" borderId="48" xfId="290" applyNumberFormat="1" applyFont="1" applyFill="1" applyBorder="1" applyProtection="1"/>
    <xf numFmtId="216" fontId="113" fillId="0" borderId="339" xfId="290" applyNumberFormat="1" applyFont="1" applyFill="1" applyBorder="1" applyProtection="1"/>
    <xf numFmtId="216" fontId="40" fillId="0" borderId="339" xfId="290" applyNumberFormat="1" applyFont="1" applyFill="1" applyBorder="1" applyProtection="1"/>
    <xf numFmtId="0" fontId="40" fillId="0" borderId="254" xfId="304" applyFont="1" applyFill="1" applyBorder="1" applyAlignment="1">
      <alignment horizontal="center"/>
    </xf>
    <xf numFmtId="0" fontId="40" fillId="0" borderId="255" xfId="304" applyFont="1" applyBorder="1" applyAlignment="1">
      <alignment horizontal="center"/>
    </xf>
    <xf numFmtId="0" fontId="40" fillId="0" borderId="350" xfId="304" applyFont="1" applyFill="1" applyBorder="1" applyAlignment="1">
      <alignment horizontal="center"/>
    </xf>
    <xf numFmtId="0" fontId="40" fillId="0" borderId="351" xfId="304" applyFont="1" applyFill="1" applyBorder="1" applyAlignment="1">
      <alignment horizontal="center" wrapText="1"/>
    </xf>
    <xf numFmtId="0" fontId="40" fillId="0" borderId="351" xfId="304" applyFont="1" applyFill="1" applyBorder="1" applyAlignment="1">
      <alignment horizontal="center"/>
    </xf>
    <xf numFmtId="0" fontId="40" fillId="0" borderId="0" xfId="304" applyFont="1" applyFill="1" applyBorder="1" applyAlignment="1">
      <alignment horizontal="center"/>
    </xf>
    <xf numFmtId="0" fontId="40" fillId="0" borderId="229" xfId="304" applyFont="1" applyFill="1" applyBorder="1" applyProtection="1"/>
    <xf numFmtId="0" fontId="101" fillId="0" borderId="0" xfId="304" quotePrefix="1" applyFont="1" applyAlignment="1">
      <alignment horizontal="left" vertical="top"/>
    </xf>
    <xf numFmtId="0" fontId="101" fillId="0" borderId="0" xfId="304" applyFont="1" applyAlignment="1">
      <alignment vertical="top"/>
    </xf>
    <xf numFmtId="0" fontId="101" fillId="0" borderId="0" xfId="304" applyFont="1" applyBorder="1" applyAlignment="1">
      <alignment vertical="top"/>
    </xf>
    <xf numFmtId="0" fontId="40" fillId="0" borderId="0" xfId="304" applyFont="1" applyFill="1" applyAlignment="1">
      <alignment vertical="top"/>
    </xf>
    <xf numFmtId="0" fontId="40" fillId="0" borderId="0" xfId="304" applyFont="1" applyBorder="1" applyAlignment="1">
      <alignment vertical="top"/>
    </xf>
    <xf numFmtId="0" fontId="40" fillId="0" borderId="0" xfId="304" applyFont="1" applyAlignment="1">
      <alignment vertical="top"/>
    </xf>
    <xf numFmtId="0" fontId="40" fillId="0" borderId="385" xfId="0" applyFont="1" applyBorder="1" applyProtection="1"/>
    <xf numFmtId="0" fontId="106" fillId="0" borderId="397" xfId="0" applyFont="1" applyFill="1" applyBorder="1"/>
    <xf numFmtId="178" fontId="107" fillId="0" borderId="116" xfId="401" applyNumberFormat="1" applyFont="1" applyFill="1" applyBorder="1"/>
    <xf numFmtId="0" fontId="107" fillId="0" borderId="397" xfId="0" applyFont="1" applyFill="1" applyBorder="1"/>
    <xf numFmtId="216" fontId="110" fillId="0" borderId="387" xfId="437" applyNumberFormat="1" applyFont="1" applyFill="1" applyBorder="1"/>
    <xf numFmtId="216" fontId="110" fillId="0" borderId="119" xfId="437" applyNumberFormat="1" applyFont="1" applyFill="1" applyBorder="1"/>
    <xf numFmtId="216" fontId="112" fillId="0" borderId="139" xfId="437" applyNumberFormat="1" applyFont="1" applyFill="1" applyBorder="1"/>
    <xf numFmtId="0" fontId="40" fillId="0" borderId="68" xfId="0" applyFont="1" applyBorder="1" applyProtection="1"/>
    <xf numFmtId="0" fontId="40" fillId="0" borderId="128" xfId="0" applyFont="1" applyFill="1" applyBorder="1" applyProtection="1"/>
    <xf numFmtId="178" fontId="107" fillId="0" borderId="114" xfId="475" applyNumberFormat="1" applyFont="1" applyFill="1" applyBorder="1"/>
    <xf numFmtId="216" fontId="112" fillId="0" borderId="387" xfId="437" applyNumberFormat="1" applyFont="1" applyFill="1" applyBorder="1"/>
    <xf numFmtId="216" fontId="112" fillId="0" borderId="427" xfId="437" applyNumberFormat="1" applyFont="1" applyFill="1" applyBorder="1"/>
    <xf numFmtId="216" fontId="112" fillId="0" borderId="428" xfId="437" applyNumberFormat="1" applyFont="1" applyFill="1" applyBorder="1"/>
    <xf numFmtId="0" fontId="40" fillId="0" borderId="398" xfId="0" applyFont="1" applyFill="1" applyBorder="1" applyAlignment="1">
      <alignment horizontal="center" wrapText="1"/>
    </xf>
    <xf numFmtId="216" fontId="87" fillId="0" borderId="143" xfId="437" applyNumberFormat="1" applyFont="1" applyFill="1" applyBorder="1"/>
    <xf numFmtId="216" fontId="87" fillId="0" borderId="327" xfId="437" applyNumberFormat="1" applyFont="1" applyFill="1" applyBorder="1"/>
    <xf numFmtId="0" fontId="40" fillId="0" borderId="0" xfId="0" applyFont="1" applyFill="1" applyBorder="1" applyAlignment="1">
      <alignment horizontal="center"/>
    </xf>
    <xf numFmtId="192" fontId="40" fillId="0" borderId="381" xfId="0" applyNumberFormat="1" applyFont="1" applyFill="1" applyBorder="1" applyAlignment="1" applyProtection="1">
      <alignment horizontal="center"/>
    </xf>
    <xf numFmtId="165" fontId="40" fillId="0" borderId="0" xfId="0" applyNumberFormat="1" applyFont="1" applyFill="1" applyBorder="1" applyAlignment="1" applyProtection="1">
      <alignment horizontal="center"/>
    </xf>
    <xf numFmtId="165" fontId="40" fillId="0" borderId="425" xfId="0" applyNumberFormat="1" applyFont="1" applyFill="1" applyBorder="1" applyAlignment="1" applyProtection="1">
      <alignment horizontal="center"/>
    </xf>
    <xf numFmtId="165" fontId="40" fillId="0" borderId="413" xfId="0" applyNumberFormat="1" applyFont="1" applyFill="1" applyBorder="1" applyAlignment="1" applyProtection="1">
      <alignment horizontal="center"/>
    </xf>
    <xf numFmtId="216" fontId="112" fillId="0" borderId="392" xfId="437" applyNumberFormat="1" applyFont="1" applyFill="1" applyBorder="1"/>
    <xf numFmtId="218" fontId="112" fillId="0" borderId="55" xfId="437" applyNumberFormat="1" applyFont="1" applyFill="1" applyBorder="1"/>
    <xf numFmtId="0" fontId="40" fillId="0" borderId="99" xfId="0" applyFont="1" applyFill="1" applyBorder="1" applyProtection="1"/>
    <xf numFmtId="0" fontId="40" fillId="0" borderId="53" xfId="0" applyFont="1" applyFill="1" applyBorder="1" applyProtection="1"/>
    <xf numFmtId="216" fontId="112" fillId="0" borderId="369" xfId="437" applyNumberFormat="1" applyFont="1" applyFill="1" applyBorder="1"/>
    <xf numFmtId="170" fontId="112" fillId="0" borderId="99" xfId="324" applyNumberFormat="1" applyFont="1" applyFill="1" applyBorder="1"/>
    <xf numFmtId="170" fontId="112" fillId="0" borderId="55" xfId="324" applyNumberFormat="1" applyFont="1" applyFill="1" applyBorder="1"/>
    <xf numFmtId="216" fontId="112" fillId="0" borderId="365" xfId="437" applyNumberFormat="1" applyFont="1" applyFill="1" applyBorder="1"/>
    <xf numFmtId="216" fontId="112" fillId="0" borderId="47" xfId="437" applyNumberFormat="1" applyFont="1" applyFill="1" applyBorder="1"/>
    <xf numFmtId="216" fontId="112" fillId="0" borderId="48" xfId="437" applyNumberFormat="1" applyFont="1" applyFill="1" applyBorder="1"/>
    <xf numFmtId="216" fontId="112" fillId="0" borderId="18" xfId="437" applyNumberFormat="1" applyFont="1" applyFill="1" applyBorder="1"/>
    <xf numFmtId="170" fontId="112" fillId="0" borderId="53" xfId="324" applyNumberFormat="1" applyFont="1" applyFill="1" applyBorder="1"/>
    <xf numFmtId="170" fontId="112" fillId="0" borderId="18" xfId="324" applyNumberFormat="1" applyFont="1" applyFill="1" applyBorder="1"/>
    <xf numFmtId="9" fontId="112" fillId="0" borderId="422" xfId="324" applyNumberFormat="1" applyFont="1" applyFill="1" applyBorder="1"/>
    <xf numFmtId="9" fontId="112" fillId="0" borderId="126" xfId="324" applyNumberFormat="1" applyFont="1" applyFill="1" applyBorder="1"/>
    <xf numFmtId="192" fontId="40" fillId="0" borderId="84" xfId="0" applyNumberFormat="1" applyFont="1" applyFill="1" applyBorder="1" applyAlignment="1" applyProtection="1">
      <alignment horizontal="center"/>
    </xf>
    <xf numFmtId="165" fontId="40" fillId="0" borderId="118" xfId="0" applyNumberFormat="1" applyFont="1" applyFill="1" applyBorder="1" applyAlignment="1" applyProtection="1">
      <alignment horizontal="center"/>
    </xf>
    <xf numFmtId="165" fontId="40" fillId="0" borderId="51" xfId="0" applyNumberFormat="1" applyFont="1" applyFill="1" applyBorder="1" applyAlignment="1" applyProtection="1">
      <alignment horizontal="center"/>
    </xf>
    <xf numFmtId="165" fontId="40" fillId="0" borderId="27" xfId="0" applyNumberFormat="1" applyFont="1" applyFill="1" applyBorder="1" applyAlignment="1" applyProtection="1">
      <alignment horizontal="center"/>
    </xf>
    <xf numFmtId="178" fontId="40" fillId="0" borderId="267" xfId="290" applyNumberFormat="1" applyFont="1" applyFill="1" applyBorder="1"/>
    <xf numFmtId="178" fontId="40" fillId="0" borderId="179" xfId="290" applyNumberFormat="1" applyFont="1" applyFill="1" applyBorder="1"/>
    <xf numFmtId="168" fontId="40" fillId="0" borderId="205" xfId="0" applyNumberFormat="1" applyFont="1" applyFill="1" applyBorder="1" applyProtection="1"/>
    <xf numFmtId="168" fontId="40" fillId="0" borderId="180" xfId="0" applyNumberFormat="1" applyFont="1" applyFill="1" applyBorder="1" applyProtection="1"/>
    <xf numFmtId="10" fontId="40" fillId="0" borderId="208" xfId="401" applyNumberFormat="1" applyFont="1" applyFill="1" applyBorder="1" applyProtection="1"/>
    <xf numFmtId="10" fontId="40" fillId="0" borderId="269" xfId="401" applyNumberFormat="1" applyFont="1" applyFill="1" applyBorder="1" applyProtection="1"/>
    <xf numFmtId="178" fontId="40" fillId="0" borderId="47" xfId="290" applyNumberFormat="1" applyFont="1" applyFill="1" applyBorder="1"/>
    <xf numFmtId="178" fontId="40" fillId="0" borderId="401" xfId="290" applyNumberFormat="1" applyFont="1" applyFill="1" applyBorder="1"/>
    <xf numFmtId="178" fontId="40" fillId="0" borderId="402" xfId="290" applyNumberFormat="1" applyFont="1" applyFill="1" applyBorder="1"/>
    <xf numFmtId="178" fontId="40" fillId="0" borderId="380" xfId="290" applyNumberFormat="1" applyFont="1" applyFill="1" applyBorder="1"/>
    <xf numFmtId="216" fontId="112" fillId="0" borderId="141" xfId="437" applyNumberFormat="1" applyFont="1" applyFill="1" applyBorder="1"/>
    <xf numFmtId="216" fontId="112" fillId="0" borderId="71" xfId="437" applyNumberFormat="1" applyFont="1" applyFill="1" applyBorder="1"/>
    <xf numFmtId="216" fontId="112" fillId="0" borderId="110" xfId="437" applyNumberFormat="1" applyFont="1" applyFill="1" applyBorder="1"/>
    <xf numFmtId="216" fontId="112" fillId="0" borderId="336" xfId="437" applyNumberFormat="1" applyFont="1" applyFill="1" applyBorder="1"/>
    <xf numFmtId="0" fontId="40" fillId="0" borderId="95" xfId="0" applyFont="1" applyFill="1" applyBorder="1" applyAlignment="1">
      <alignment horizontal="center"/>
    </xf>
    <xf numFmtId="0" fontId="40" fillId="0" borderId="96" xfId="0" applyFont="1" applyFill="1" applyBorder="1" applyAlignment="1">
      <alignment horizontal="center"/>
    </xf>
    <xf numFmtId="0" fontId="82" fillId="0" borderId="0" xfId="0" quotePrefix="1" applyFont="1" applyFill="1" applyAlignment="1">
      <alignment horizontal="left" vertical="top"/>
    </xf>
    <xf numFmtId="216" fontId="112" fillId="0" borderId="74" xfId="437" applyNumberFormat="1" applyFont="1" applyFill="1" applyBorder="1"/>
    <xf numFmtId="216" fontId="112" fillId="0" borderId="52" xfId="437" applyNumberFormat="1" applyFont="1" applyFill="1" applyBorder="1"/>
    <xf numFmtId="216" fontId="112" fillId="0" borderId="25" xfId="437" applyNumberFormat="1" applyFont="1" applyFill="1" applyBorder="1"/>
    <xf numFmtId="216" fontId="112" fillId="0" borderId="32" xfId="437" applyNumberFormat="1" applyFont="1" applyFill="1" applyBorder="1"/>
    <xf numFmtId="216" fontId="112" fillId="0" borderId="41" xfId="437" applyNumberFormat="1" applyFont="1" applyFill="1" applyBorder="1"/>
    <xf numFmtId="216" fontId="112" fillId="0" borderId="415" xfId="437" applyNumberFormat="1" applyFont="1" applyFill="1" applyBorder="1"/>
    <xf numFmtId="216" fontId="110" fillId="0" borderId="326" xfId="437" applyNumberFormat="1" applyFont="1" applyFill="1" applyBorder="1"/>
    <xf numFmtId="216" fontId="112" fillId="0" borderId="93" xfId="437" applyNumberFormat="1" applyFont="1" applyFill="1" applyBorder="1"/>
    <xf numFmtId="216" fontId="112" fillId="0" borderId="27" xfId="437" applyNumberFormat="1" applyFont="1" applyFill="1" applyBorder="1"/>
    <xf numFmtId="10" fontId="112" fillId="0" borderId="362" xfId="324" applyNumberFormat="1" applyFont="1" applyFill="1" applyBorder="1"/>
    <xf numFmtId="10" fontId="102" fillId="0" borderId="214" xfId="324" applyNumberFormat="1" applyFont="1" applyFill="1" applyBorder="1" applyProtection="1"/>
    <xf numFmtId="10" fontId="112" fillId="0" borderId="51" xfId="324" applyNumberFormat="1" applyFont="1" applyFill="1" applyBorder="1"/>
    <xf numFmtId="10" fontId="112" fillId="0" borderId="213" xfId="324" applyNumberFormat="1" applyFont="1" applyFill="1" applyBorder="1"/>
    <xf numFmtId="10" fontId="112" fillId="0" borderId="114" xfId="324" applyNumberFormat="1" applyFont="1" applyFill="1" applyBorder="1"/>
    <xf numFmtId="10" fontId="112" fillId="0" borderId="214" xfId="324" applyNumberFormat="1" applyFont="1" applyFill="1" applyBorder="1"/>
    <xf numFmtId="10" fontId="40" fillId="0" borderId="417" xfId="0" applyNumberFormat="1" applyFont="1" applyFill="1" applyBorder="1" applyProtection="1"/>
    <xf numFmtId="10" fontId="40" fillId="0" borderId="412" xfId="0" applyNumberFormat="1" applyFont="1" applyFill="1" applyBorder="1" applyProtection="1"/>
    <xf numFmtId="216" fontId="112" fillId="0" borderId="416" xfId="437" applyNumberFormat="1" applyFont="1" applyFill="1" applyBorder="1"/>
    <xf numFmtId="216" fontId="112" fillId="0" borderId="214" xfId="437" applyNumberFormat="1" applyFont="1" applyFill="1" applyBorder="1"/>
    <xf numFmtId="216" fontId="112" fillId="0" borderId="417" xfId="437" applyNumberFormat="1" applyFont="1" applyFill="1" applyBorder="1"/>
    <xf numFmtId="216" fontId="112" fillId="0" borderId="412" xfId="437" applyNumberFormat="1" applyFont="1" applyFill="1" applyBorder="1"/>
    <xf numFmtId="216" fontId="110" fillId="0" borderId="416" xfId="437" applyNumberFormat="1" applyFont="1" applyFill="1" applyBorder="1"/>
    <xf numFmtId="216" fontId="110" fillId="0" borderId="411" xfId="437" applyNumberFormat="1" applyFont="1" applyFill="1" applyBorder="1"/>
    <xf numFmtId="216" fontId="110" fillId="0" borderId="418" xfId="437" applyNumberFormat="1" applyFont="1" applyFill="1" applyBorder="1"/>
    <xf numFmtId="216" fontId="110" fillId="0" borderId="120" xfId="437" applyNumberFormat="1" applyFont="1" applyFill="1" applyBorder="1"/>
    <xf numFmtId="216" fontId="110" fillId="0" borderId="173" xfId="437" applyNumberFormat="1" applyFont="1" applyFill="1" applyBorder="1"/>
    <xf numFmtId="216" fontId="110" fillId="0" borderId="59" xfId="437" applyNumberFormat="1" applyFont="1" applyFill="1" applyBorder="1"/>
    <xf numFmtId="216" fontId="110" fillId="0" borderId="65" xfId="437" applyNumberFormat="1" applyFont="1" applyFill="1" applyBorder="1"/>
    <xf numFmtId="216" fontId="112" fillId="0" borderId="120" xfId="437" applyNumberFormat="1" applyFont="1" applyFill="1" applyBorder="1"/>
    <xf numFmtId="216" fontId="112" fillId="0" borderId="173" xfId="437" applyNumberFormat="1" applyFont="1" applyFill="1" applyBorder="1"/>
    <xf numFmtId="216" fontId="112" fillId="0" borderId="65" xfId="437" applyNumberFormat="1" applyFont="1" applyFill="1" applyBorder="1"/>
    <xf numFmtId="216" fontId="112" fillId="0" borderId="334" xfId="437" applyNumberFormat="1" applyFont="1" applyFill="1" applyBorder="1"/>
    <xf numFmtId="216" fontId="112" fillId="0" borderId="294" xfId="437" applyNumberFormat="1" applyFont="1" applyFill="1" applyBorder="1"/>
    <xf numFmtId="216" fontId="112" fillId="0" borderId="59" xfId="437" applyNumberFormat="1" applyFont="1" applyFill="1" applyBorder="1"/>
    <xf numFmtId="216" fontId="112" fillId="0" borderId="57" xfId="437" applyNumberFormat="1" applyFont="1" applyFill="1" applyBorder="1"/>
    <xf numFmtId="216" fontId="112" fillId="0" borderId="130" xfId="437" applyNumberFormat="1" applyFont="1" applyFill="1" applyBorder="1"/>
    <xf numFmtId="216" fontId="112" fillId="0" borderId="86" xfId="437" applyNumberFormat="1" applyFont="1" applyFill="1" applyBorder="1"/>
    <xf numFmtId="216" fontId="112" fillId="0" borderId="375" xfId="437" applyNumberFormat="1" applyFont="1" applyFill="1" applyBorder="1"/>
    <xf numFmtId="216" fontId="112" fillId="0" borderId="134" xfId="437" applyNumberFormat="1" applyFont="1" applyFill="1" applyBorder="1"/>
    <xf numFmtId="216" fontId="112" fillId="0" borderId="46" xfId="437" applyNumberFormat="1" applyFont="1" applyFill="1" applyBorder="1"/>
    <xf numFmtId="216" fontId="112" fillId="0" borderId="45" xfId="437" applyNumberFormat="1" applyFont="1" applyFill="1" applyBorder="1"/>
    <xf numFmtId="216" fontId="112" fillId="0" borderId="144" xfId="437" applyNumberFormat="1" applyFont="1" applyFill="1" applyBorder="1"/>
    <xf numFmtId="216" fontId="110" fillId="0" borderId="64" xfId="437" applyNumberFormat="1" applyFont="1" applyFill="1" applyBorder="1"/>
    <xf numFmtId="170" fontId="112" fillId="0" borderId="424" xfId="324" applyNumberFormat="1" applyFont="1" applyFill="1" applyBorder="1"/>
    <xf numFmtId="170" fontId="112" fillId="0" borderId="133" xfId="324" applyNumberFormat="1" applyFont="1" applyFill="1" applyBorder="1"/>
    <xf numFmtId="216" fontId="112" fillId="0" borderId="129" xfId="437" applyNumberFormat="1" applyFont="1" applyFill="1" applyBorder="1"/>
    <xf numFmtId="216" fontId="110" fillId="0" borderId="49" xfId="437" applyNumberFormat="1" applyFont="1" applyFill="1" applyBorder="1"/>
    <xf numFmtId="216" fontId="110" fillId="0" borderId="110" xfId="437" applyNumberFormat="1" applyFont="1" applyFill="1" applyBorder="1"/>
    <xf numFmtId="216" fontId="110" fillId="0" borderId="27" xfId="437" applyNumberFormat="1" applyFont="1" applyFill="1" applyBorder="1"/>
    <xf numFmtId="0" fontId="40" fillId="0" borderId="281" xfId="0" applyFont="1" applyFill="1" applyBorder="1" applyProtection="1"/>
    <xf numFmtId="0" fontId="40" fillId="0" borderId="282" xfId="0" applyFont="1" applyFill="1" applyBorder="1" applyProtection="1"/>
    <xf numFmtId="0" fontId="40" fillId="0" borderId="283" xfId="0" applyFont="1" applyFill="1" applyBorder="1" applyProtection="1"/>
    <xf numFmtId="0" fontId="40" fillId="0" borderId="345" xfId="0" applyFont="1" applyFill="1" applyBorder="1" applyProtection="1"/>
    <xf numFmtId="178" fontId="40" fillId="0" borderId="124" xfId="0" applyNumberFormat="1" applyFont="1" applyFill="1" applyBorder="1" applyProtection="1"/>
    <xf numFmtId="216" fontId="110" fillId="0" borderId="225" xfId="437" applyNumberFormat="1" applyFont="1" applyFill="1" applyBorder="1"/>
    <xf numFmtId="216" fontId="112" fillId="0" borderId="61" xfId="437" applyNumberFormat="1" applyFont="1" applyFill="1" applyBorder="1"/>
    <xf numFmtId="216" fontId="112" fillId="0" borderId="408" xfId="437" applyNumberFormat="1" applyFont="1" applyFill="1" applyBorder="1"/>
    <xf numFmtId="216" fontId="112" fillId="0" borderId="399" xfId="437" applyNumberFormat="1" applyFont="1" applyFill="1" applyBorder="1"/>
    <xf numFmtId="216" fontId="110" fillId="0" borderId="325" xfId="437" applyNumberFormat="1" applyFont="1" applyFill="1" applyBorder="1"/>
    <xf numFmtId="216" fontId="110" fillId="0" borderId="24" xfId="437" applyNumberFormat="1" applyFont="1" applyFill="1" applyBorder="1"/>
    <xf numFmtId="216" fontId="110" fillId="0" borderId="205" xfId="437" applyNumberFormat="1" applyFont="1" applyFill="1" applyBorder="1"/>
    <xf numFmtId="216" fontId="110" fillId="0" borderId="0" xfId="437" applyNumberFormat="1" applyFont="1" applyFill="1" applyBorder="1"/>
    <xf numFmtId="178" fontId="40" fillId="0" borderId="55" xfId="437" applyNumberFormat="1" applyFont="1" applyFill="1" applyBorder="1"/>
    <xf numFmtId="178" fontId="40" fillId="0" borderId="51" xfId="437" applyNumberFormat="1" applyFont="1" applyFill="1" applyBorder="1"/>
    <xf numFmtId="178" fontId="40" fillId="0" borderId="37" xfId="0" applyNumberFormat="1" applyFont="1" applyFill="1" applyBorder="1"/>
    <xf numFmtId="178" fontId="40" fillId="0" borderId="51" xfId="0" applyNumberFormat="1" applyFont="1" applyFill="1" applyBorder="1"/>
    <xf numFmtId="178" fontId="72" fillId="0" borderId="55" xfId="437" applyNumberFormat="1" applyFont="1" applyFill="1" applyBorder="1" applyProtection="1"/>
    <xf numFmtId="178" fontId="72" fillId="0" borderId="37" xfId="437" applyNumberFormat="1" applyFont="1" applyFill="1" applyBorder="1" applyProtection="1"/>
    <xf numFmtId="178" fontId="72" fillId="0" borderId="51" xfId="437" applyNumberFormat="1" applyFont="1" applyFill="1" applyBorder="1" applyProtection="1"/>
    <xf numFmtId="178" fontId="40" fillId="0" borderId="55" xfId="0" applyNumberFormat="1" applyFont="1" applyFill="1" applyBorder="1"/>
    <xf numFmtId="216" fontId="110" fillId="0" borderId="314" xfId="437" applyNumberFormat="1" applyFont="1" applyFill="1" applyBorder="1"/>
    <xf numFmtId="216" fontId="72" fillId="0" borderId="107" xfId="290" applyNumberFormat="1" applyFont="1" applyFill="1" applyBorder="1" applyProtection="1"/>
    <xf numFmtId="216" fontId="72" fillId="0" borderId="171" xfId="290" applyNumberFormat="1" applyFont="1" applyFill="1" applyBorder="1" applyProtection="1"/>
    <xf numFmtId="216" fontId="72" fillId="0" borderId="103" xfId="290" applyNumberFormat="1" applyFont="1" applyFill="1" applyBorder="1" applyProtection="1"/>
    <xf numFmtId="216" fontId="40" fillId="0" borderId="55" xfId="291" applyNumberFormat="1" applyFont="1" applyFill="1" applyBorder="1" applyProtection="1"/>
    <xf numFmtId="216" fontId="40" fillId="0" borderId="0" xfId="291" applyNumberFormat="1" applyFont="1" applyFill="1" applyBorder="1" applyProtection="1"/>
    <xf numFmtId="216" fontId="40" fillId="0" borderId="51" xfId="291" applyNumberFormat="1" applyFont="1" applyFill="1" applyBorder="1" applyProtection="1"/>
    <xf numFmtId="216" fontId="72" fillId="0" borderId="52" xfId="290" applyNumberFormat="1" applyFont="1" applyFill="1" applyBorder="1" applyProtection="1"/>
    <xf numFmtId="216" fontId="72" fillId="0" borderId="15" xfId="290" applyNumberFormat="1" applyFont="1" applyFill="1" applyBorder="1" applyProtection="1"/>
    <xf numFmtId="216" fontId="72" fillId="0" borderId="93" xfId="290" applyNumberFormat="1" applyFont="1" applyFill="1" applyBorder="1" applyProtection="1"/>
    <xf numFmtId="216" fontId="40" fillId="0" borderId="55" xfId="0" applyNumberFormat="1" applyFont="1" applyFill="1" applyBorder="1" applyProtection="1"/>
    <xf numFmtId="216" fontId="40" fillId="0" borderId="0" xfId="0" applyNumberFormat="1" applyFont="1" applyFill="1" applyBorder="1" applyProtection="1"/>
    <xf numFmtId="216" fontId="40" fillId="0" borderId="51" xfId="0" applyNumberFormat="1" applyFont="1" applyFill="1" applyBorder="1" applyProtection="1"/>
    <xf numFmtId="216" fontId="72" fillId="0" borderId="55" xfId="290" applyNumberFormat="1" applyFont="1" applyFill="1" applyBorder="1" applyProtection="1"/>
    <xf numFmtId="216" fontId="72" fillId="0" borderId="0" xfId="290" applyNumberFormat="1" applyFont="1" applyFill="1" applyBorder="1" applyProtection="1"/>
    <xf numFmtId="216" fontId="72" fillId="0" borderId="51" xfId="290" applyNumberFormat="1" applyFont="1" applyFill="1" applyBorder="1" applyProtection="1"/>
    <xf numFmtId="216" fontId="72" fillId="0" borderId="124" xfId="290" applyNumberFormat="1" applyFont="1" applyFill="1" applyBorder="1" applyProtection="1"/>
    <xf numFmtId="216" fontId="72" fillId="0" borderId="205" xfId="290" applyNumberFormat="1" applyFont="1" applyFill="1" applyBorder="1" applyProtection="1"/>
    <xf numFmtId="216" fontId="72" fillId="0" borderId="21" xfId="290" applyNumberFormat="1" applyFont="1" applyFill="1" applyBorder="1" applyProtection="1"/>
    <xf numFmtId="216" fontId="40" fillId="0" borderId="420" xfId="290" applyNumberFormat="1" applyFont="1" applyFill="1" applyBorder="1" applyProtection="1"/>
    <xf numFmtId="216" fontId="40" fillId="0" borderId="397" xfId="290" applyNumberFormat="1" applyFont="1" applyFill="1" applyBorder="1" applyProtection="1"/>
    <xf numFmtId="216" fontId="40" fillId="0" borderId="145" xfId="290" applyNumberFormat="1" applyFont="1" applyFill="1" applyBorder="1" applyProtection="1"/>
    <xf numFmtId="216" fontId="40" fillId="0" borderId="102" xfId="290" applyNumberFormat="1" applyFont="1" applyFill="1" applyBorder="1" applyProtection="1"/>
    <xf numFmtId="216" fontId="72" fillId="0" borderId="419" xfId="290" applyNumberFormat="1" applyFont="1" applyFill="1" applyBorder="1" applyProtection="1"/>
    <xf numFmtId="216" fontId="72" fillId="0" borderId="43" xfId="290" applyNumberFormat="1" applyFont="1" applyFill="1" applyBorder="1" applyProtection="1"/>
    <xf numFmtId="216" fontId="72" fillId="0" borderId="29" xfId="290" applyNumberFormat="1" applyFont="1" applyFill="1" applyBorder="1" applyProtection="1"/>
    <xf numFmtId="216" fontId="72" fillId="0" borderId="44" xfId="290" applyNumberFormat="1" applyFont="1" applyFill="1" applyBorder="1" applyProtection="1"/>
    <xf numFmtId="216" fontId="72" fillId="0" borderId="85" xfId="290" applyNumberFormat="1" applyFont="1" applyFill="1" applyBorder="1" applyProtection="1"/>
    <xf numFmtId="216" fontId="72" fillId="0" borderId="24" xfId="290" applyNumberFormat="1" applyFont="1" applyFill="1" applyBorder="1" applyProtection="1"/>
    <xf numFmtId="216" fontId="72" fillId="0" borderId="84" xfId="290" applyNumberFormat="1" applyFont="1" applyFill="1" applyBorder="1" applyProtection="1"/>
    <xf numFmtId="216" fontId="111" fillId="0" borderId="55" xfId="290" applyNumberFormat="1" applyFont="1" applyFill="1" applyBorder="1" applyProtection="1"/>
    <xf numFmtId="216" fontId="111" fillId="0" borderId="0" xfId="290" applyNumberFormat="1" applyFont="1" applyFill="1" applyBorder="1" applyProtection="1"/>
    <xf numFmtId="216" fontId="111" fillId="0" borderId="51" xfId="290" applyNumberFormat="1" applyFont="1" applyFill="1" applyBorder="1" applyProtection="1"/>
    <xf numFmtId="216" fontId="111" fillId="0" borderId="110" xfId="290" applyNumberFormat="1" applyFont="1" applyFill="1" applyBorder="1" applyProtection="1"/>
    <xf numFmtId="216" fontId="111" fillId="0" borderId="20" xfId="290" applyNumberFormat="1" applyFont="1" applyFill="1" applyBorder="1" applyProtection="1"/>
    <xf numFmtId="216" fontId="111" fillId="0" borderId="27" xfId="290" applyNumberFormat="1" applyFont="1" applyFill="1" applyBorder="1" applyProtection="1"/>
    <xf numFmtId="9" fontId="112" fillId="0" borderId="100" xfId="324" applyNumberFormat="1" applyFont="1" applyFill="1" applyBorder="1"/>
    <xf numFmtId="10" fontId="112" fillId="0" borderId="396" xfId="324" applyNumberFormat="1" applyFont="1" applyFill="1" applyBorder="1"/>
    <xf numFmtId="10" fontId="112" fillId="0" borderId="88" xfId="324" applyNumberFormat="1" applyFont="1" applyFill="1" applyBorder="1"/>
    <xf numFmtId="170" fontId="112" fillId="0" borderId="408" xfId="324" applyNumberFormat="1" applyFont="1" applyFill="1" applyBorder="1"/>
    <xf numFmtId="216" fontId="40" fillId="0" borderId="205" xfId="290" applyNumberFormat="1" applyFont="1" applyFill="1" applyBorder="1" applyProtection="1"/>
    <xf numFmtId="37" fontId="72" fillId="0" borderId="429" xfId="0" applyNumberFormat="1" applyFont="1" applyFill="1" applyBorder="1" applyAlignment="1" applyProtection="1">
      <alignment horizontal="center"/>
    </xf>
    <xf numFmtId="37" fontId="40" fillId="0" borderId="16" xfId="0" applyNumberFormat="1" applyFont="1" applyFill="1" applyBorder="1" applyProtection="1"/>
    <xf numFmtId="37" fontId="40" fillId="0" borderId="226" xfId="0" applyNumberFormat="1" applyFont="1" applyBorder="1" applyProtection="1"/>
    <xf numFmtId="0" fontId="106" fillId="0" borderId="410" xfId="0" applyFont="1" applyFill="1" applyBorder="1"/>
    <xf numFmtId="0" fontId="106" fillId="0" borderId="413" xfId="0" applyFont="1" applyFill="1" applyBorder="1"/>
    <xf numFmtId="0" fontId="106" fillId="0" borderId="431" xfId="0" applyFont="1" applyFill="1" applyBorder="1"/>
    <xf numFmtId="216" fontId="110" fillId="0" borderId="432" xfId="437" applyNumberFormat="1" applyFont="1" applyFill="1" applyBorder="1"/>
    <xf numFmtId="216" fontId="110" fillId="0" borderId="433" xfId="437" applyNumberFormat="1" applyFont="1" applyFill="1" applyBorder="1"/>
    <xf numFmtId="216" fontId="112" fillId="0" borderId="434" xfId="437" applyNumberFormat="1" applyFont="1" applyFill="1" applyBorder="1"/>
    <xf numFmtId="178" fontId="107" fillId="0" borderId="434" xfId="475" applyNumberFormat="1" applyFont="1" applyFill="1" applyBorder="1"/>
    <xf numFmtId="216" fontId="110" fillId="0" borderId="427" xfId="437" applyNumberFormat="1" applyFont="1" applyFill="1" applyBorder="1"/>
    <xf numFmtId="177" fontId="40" fillId="0" borderId="385" xfId="0" applyNumberFormat="1" applyFont="1" applyFill="1" applyBorder="1" applyProtection="1"/>
    <xf numFmtId="218" fontId="112" fillId="0" borderId="384" xfId="437" applyNumberFormat="1" applyFont="1" applyFill="1" applyBorder="1"/>
    <xf numFmtId="218" fontId="112" fillId="0" borderId="386" xfId="437" applyNumberFormat="1" applyFont="1" applyFill="1" applyBorder="1"/>
    <xf numFmtId="218" fontId="112" fillId="0" borderId="99" xfId="437" applyNumberFormat="1" applyFont="1" applyFill="1" applyBorder="1"/>
    <xf numFmtId="218" fontId="112" fillId="0" borderId="125" xfId="437" applyNumberFormat="1" applyFont="1" applyFill="1" applyBorder="1"/>
    <xf numFmtId="218" fontId="112" fillId="0" borderId="53" xfId="437" applyNumberFormat="1" applyFont="1" applyFill="1" applyBorder="1"/>
    <xf numFmtId="170" fontId="112" fillId="0" borderId="157" xfId="324" applyNumberFormat="1" applyFont="1" applyFill="1" applyBorder="1"/>
    <xf numFmtId="177" fontId="40" fillId="0" borderId="407" xfId="0" applyNumberFormat="1" applyFont="1" applyFill="1" applyBorder="1" applyProtection="1"/>
    <xf numFmtId="218" fontId="112" fillId="0" borderId="397" xfId="437" applyNumberFormat="1" applyFont="1" applyFill="1" applyBorder="1"/>
    <xf numFmtId="170" fontId="112" fillId="0" borderId="0" xfId="324" applyNumberFormat="1" applyFont="1" applyFill="1" applyBorder="1"/>
    <xf numFmtId="170" fontId="112" fillId="0" borderId="421" xfId="324" applyNumberFormat="1" applyFont="1" applyFill="1" applyBorder="1"/>
    <xf numFmtId="216" fontId="112" fillId="0" borderId="53" xfId="437" applyNumberFormat="1" applyFont="1" applyFill="1" applyBorder="1"/>
    <xf numFmtId="216" fontId="112" fillId="0" borderId="99" xfId="437" applyNumberFormat="1" applyFont="1" applyFill="1" applyBorder="1"/>
    <xf numFmtId="10" fontId="112" fillId="0" borderId="385" xfId="324" applyNumberFormat="1" applyFont="1" applyFill="1" applyBorder="1"/>
    <xf numFmtId="216" fontId="112" fillId="0" borderId="385" xfId="437" applyNumberFormat="1" applyFont="1" applyFill="1" applyBorder="1"/>
    <xf numFmtId="170" fontId="112" fillId="0" borderId="385" xfId="324" applyNumberFormat="1" applyFont="1" applyFill="1" applyBorder="1"/>
    <xf numFmtId="170" fontId="40" fillId="0" borderId="199" xfId="401" applyNumberFormat="1" applyFont="1" applyFill="1" applyBorder="1" applyProtection="1"/>
    <xf numFmtId="170" fontId="40" fillId="0" borderId="201" xfId="401" applyNumberFormat="1" applyFont="1" applyFill="1" applyBorder="1" applyProtection="1"/>
    <xf numFmtId="170" fontId="40" fillId="0" borderId="205" xfId="401" applyNumberFormat="1" applyFont="1" applyFill="1" applyBorder="1" applyProtection="1"/>
    <xf numFmtId="218" fontId="112" fillId="0" borderId="385" xfId="437" applyNumberFormat="1" applyFont="1" applyFill="1" applyBorder="1"/>
    <xf numFmtId="216" fontId="110" fillId="0" borderId="25" xfId="437" applyNumberFormat="1" applyFont="1" applyFill="1" applyBorder="1"/>
    <xf numFmtId="216" fontId="110" fillId="0" borderId="30" xfId="437" applyNumberFormat="1" applyFont="1" applyFill="1" applyBorder="1"/>
    <xf numFmtId="216" fontId="110" fillId="0" borderId="116" xfId="437" applyNumberFormat="1" applyFont="1" applyFill="1" applyBorder="1"/>
    <xf numFmtId="216" fontId="110" fillId="0" borderId="82" xfId="437" applyNumberFormat="1" applyFont="1" applyFill="1" applyBorder="1"/>
    <xf numFmtId="37" fontId="72" fillId="0" borderId="55" xfId="0" applyNumberFormat="1" applyFont="1" applyFill="1" applyBorder="1" applyProtection="1"/>
    <xf numFmtId="171" fontId="72" fillId="0" borderId="37" xfId="291" applyNumberFormat="1" applyFont="1" applyFill="1" applyBorder="1" applyProtection="1"/>
    <xf numFmtId="171" fontId="72" fillId="0" borderId="21" xfId="291" applyNumberFormat="1" applyFont="1" applyFill="1" applyBorder="1" applyProtection="1"/>
    <xf numFmtId="170" fontId="112" fillId="0" borderId="21" xfId="324" applyNumberFormat="1" applyFont="1" applyFill="1" applyBorder="1"/>
    <xf numFmtId="216" fontId="112" fillId="0" borderId="381" xfId="437" applyNumberFormat="1" applyFont="1" applyFill="1" applyBorder="1"/>
    <xf numFmtId="216" fontId="112" fillId="0" borderId="31" xfId="437" applyNumberFormat="1" applyFont="1" applyFill="1" applyBorder="1"/>
    <xf numFmtId="216" fontId="112" fillId="0" borderId="206" xfId="437" applyNumberFormat="1" applyFont="1" applyFill="1" applyBorder="1"/>
    <xf numFmtId="216" fontId="112" fillId="0" borderId="16" xfId="437" applyNumberFormat="1" applyFont="1" applyFill="1" applyBorder="1"/>
    <xf numFmtId="216" fontId="112" fillId="0" borderId="207" xfId="437" applyNumberFormat="1" applyFont="1" applyFill="1" applyBorder="1"/>
    <xf numFmtId="216" fontId="112" fillId="0" borderId="15" xfId="437" applyNumberFormat="1" applyFont="1" applyFill="1" applyBorder="1"/>
    <xf numFmtId="216" fontId="112" fillId="0" borderId="326" xfId="437" applyNumberFormat="1" applyFont="1" applyFill="1" applyBorder="1"/>
    <xf numFmtId="216" fontId="110" fillId="0" borderId="31" xfId="437" applyNumberFormat="1" applyFont="1" applyFill="1" applyBorder="1"/>
    <xf numFmtId="216" fontId="110" fillId="0" borderId="206" xfId="437" applyNumberFormat="1" applyFont="1" applyFill="1" applyBorder="1"/>
    <xf numFmtId="216" fontId="110" fillId="0" borderId="114" xfId="437" applyNumberFormat="1" applyFont="1" applyFill="1" applyBorder="1"/>
    <xf numFmtId="37" fontId="72" fillId="0" borderId="0" xfId="0" applyNumberFormat="1" applyFont="1" applyFill="1" applyBorder="1" applyProtection="1"/>
    <xf numFmtId="37" fontId="72" fillId="0" borderId="205" xfId="0" applyNumberFormat="1" applyFont="1" applyFill="1" applyBorder="1" applyProtection="1"/>
    <xf numFmtId="171" fontId="72" fillId="0" borderId="0" xfId="291" applyNumberFormat="1" applyFont="1" applyFill="1" applyBorder="1" applyProtection="1"/>
    <xf numFmtId="171" fontId="72" fillId="0" borderId="51" xfId="291" applyNumberFormat="1" applyFont="1" applyFill="1" applyBorder="1" applyProtection="1"/>
    <xf numFmtId="170" fontId="112" fillId="0" borderId="205" xfId="324" applyNumberFormat="1" applyFont="1" applyFill="1" applyBorder="1"/>
    <xf numFmtId="170" fontId="112" fillId="0" borderId="51" xfId="324" applyNumberFormat="1" applyFont="1" applyFill="1" applyBorder="1"/>
    <xf numFmtId="216" fontId="112" fillId="0" borderId="188" xfId="437" applyNumberFormat="1" applyFont="1" applyFill="1" applyBorder="1"/>
    <xf numFmtId="216" fontId="112" fillId="0" borderId="208" xfId="437" applyNumberFormat="1" applyFont="1" applyFill="1" applyBorder="1"/>
    <xf numFmtId="216" fontId="112" fillId="0" borderId="413" xfId="437" applyNumberFormat="1" applyFont="1" applyFill="1" applyBorder="1"/>
    <xf numFmtId="216" fontId="112" fillId="0" borderId="265" xfId="437" applyNumberFormat="1" applyFont="1" applyFill="1" applyBorder="1"/>
    <xf numFmtId="216" fontId="112" fillId="0" borderId="241" xfId="437" applyNumberFormat="1" applyFont="1" applyFill="1" applyBorder="1"/>
    <xf numFmtId="216" fontId="112" fillId="0" borderId="430" xfId="437" applyNumberFormat="1" applyFont="1" applyFill="1" applyBorder="1"/>
    <xf numFmtId="170" fontId="72" fillId="0" borderId="21" xfId="401" applyNumberFormat="1" applyFont="1" applyFill="1" applyBorder="1"/>
    <xf numFmtId="3" fontId="72" fillId="0" borderId="407" xfId="422" applyNumberFormat="1" applyFont="1" applyFill="1" applyBorder="1" applyAlignment="1"/>
    <xf numFmtId="216" fontId="110" fillId="0" borderId="440" xfId="437" applyNumberFormat="1" applyFont="1" applyFill="1" applyBorder="1"/>
    <xf numFmtId="9" fontId="112" fillId="0" borderId="0" xfId="324" applyNumberFormat="1" applyFont="1" applyFill="1" applyBorder="1"/>
    <xf numFmtId="9" fontId="87" fillId="0" borderId="0" xfId="401" applyNumberFormat="1" applyFont="1" applyFill="1" applyBorder="1"/>
    <xf numFmtId="217" fontId="112" fillId="0" borderId="0" xfId="437" applyNumberFormat="1" applyFont="1" applyFill="1" applyBorder="1"/>
    <xf numFmtId="0" fontId="40" fillId="0" borderId="397" xfId="0" applyFont="1" applyFill="1" applyBorder="1" applyProtection="1"/>
    <xf numFmtId="173" fontId="40" fillId="0" borderId="397" xfId="0" applyNumberFormat="1" applyFont="1" applyFill="1" applyBorder="1" applyProtection="1"/>
    <xf numFmtId="216" fontId="112" fillId="0" borderId="243" xfId="437" applyNumberFormat="1" applyFont="1" applyFill="1" applyBorder="1"/>
    <xf numFmtId="216" fontId="112" fillId="0" borderId="442" xfId="437" applyNumberFormat="1" applyFont="1" applyFill="1" applyBorder="1"/>
    <xf numFmtId="216" fontId="86" fillId="0" borderId="0" xfId="437" applyNumberFormat="1" applyFont="1" applyFill="1" applyBorder="1"/>
    <xf numFmtId="216" fontId="86" fillId="0" borderId="441" xfId="437" applyNumberFormat="1" applyFont="1" applyFill="1" applyBorder="1"/>
    <xf numFmtId="216" fontId="86" fillId="0" borderId="37" xfId="437" applyNumberFormat="1" applyFont="1" applyFill="1" applyBorder="1"/>
    <xf numFmtId="0" fontId="40" fillId="0" borderId="16" xfId="0" applyFont="1" applyFill="1" applyBorder="1" applyProtection="1"/>
    <xf numFmtId="0" fontId="40" fillId="0" borderId="203" xfId="0" applyFont="1" applyFill="1" applyBorder="1" applyProtection="1"/>
    <xf numFmtId="0" fontId="72" fillId="0" borderId="57" xfId="0" applyFont="1" applyFill="1" applyBorder="1" applyAlignment="1" applyProtection="1">
      <alignment horizontal="center"/>
    </xf>
    <xf numFmtId="0" fontId="40" fillId="0" borderId="451" xfId="0" applyFont="1" applyFill="1" applyBorder="1" applyProtection="1"/>
    <xf numFmtId="0" fontId="40" fillId="0" borderId="5" xfId="0" applyFont="1" applyFill="1" applyBorder="1" applyProtection="1"/>
    <xf numFmtId="0" fontId="72" fillId="0" borderId="456" xfId="0" applyFont="1" applyFill="1" applyBorder="1" applyAlignment="1" applyProtection="1">
      <alignment horizontal="center"/>
    </xf>
    <xf numFmtId="0" fontId="72" fillId="0" borderId="0" xfId="0" applyFont="1" applyFill="1" applyBorder="1" applyAlignment="1" applyProtection="1">
      <alignment horizontal="center"/>
    </xf>
    <xf numFmtId="0" fontId="72" fillId="0" borderId="57" xfId="0" applyFont="1" applyFill="1" applyBorder="1" applyAlignment="1" applyProtection="1">
      <alignment horizontal="center"/>
    </xf>
    <xf numFmtId="0" fontId="72" fillId="0" borderId="56" xfId="0" applyFont="1" applyFill="1" applyBorder="1" applyAlignment="1" applyProtection="1">
      <alignment horizontal="center"/>
    </xf>
    <xf numFmtId="0" fontId="120" fillId="0" borderId="0" xfId="0" applyFont="1" applyFill="1" applyBorder="1" applyAlignment="1" applyProtection="1">
      <alignment vertical="center"/>
    </xf>
    <xf numFmtId="0" fontId="40" fillId="0" borderId="199" xfId="0" applyFont="1" applyBorder="1" applyAlignment="1">
      <alignment vertical="center"/>
    </xf>
    <xf numFmtId="0" fontId="72" fillId="37" borderId="316" xfId="0" applyFont="1" applyFill="1" applyBorder="1"/>
    <xf numFmtId="0" fontId="72" fillId="37" borderId="73" xfId="0" applyFont="1" applyFill="1" applyBorder="1"/>
    <xf numFmtId="0" fontId="72" fillId="37" borderId="468" xfId="0" applyFont="1" applyFill="1" applyBorder="1"/>
    <xf numFmtId="0" fontId="72" fillId="0" borderId="410" xfId="0" applyFont="1" applyFill="1" applyBorder="1" applyAlignment="1" applyProtection="1">
      <alignment horizontal="center"/>
    </xf>
    <xf numFmtId="0" fontId="72" fillId="0" borderId="435" xfId="0" applyFont="1" applyFill="1" applyBorder="1" applyAlignment="1" applyProtection="1">
      <alignment horizontal="center"/>
    </xf>
    <xf numFmtId="0" fontId="72" fillId="0" borderId="469" xfId="0" applyFont="1" applyFill="1" applyBorder="1" applyAlignment="1" applyProtection="1">
      <alignment horizontal="center"/>
    </xf>
    <xf numFmtId="0" fontId="72" fillId="0" borderId="470" xfId="0" applyFont="1" applyFill="1" applyBorder="1" applyAlignment="1" applyProtection="1">
      <alignment horizontal="center"/>
    </xf>
    <xf numFmtId="0" fontId="40" fillId="0" borderId="349" xfId="0" applyFont="1" applyFill="1" applyBorder="1"/>
    <xf numFmtId="0" fontId="40" fillId="0" borderId="364" xfId="0" applyFont="1" applyFill="1" applyBorder="1"/>
    <xf numFmtId="0" fontId="40" fillId="0" borderId="391" xfId="0" applyFont="1" applyFill="1" applyBorder="1"/>
    <xf numFmtId="0" fontId="40" fillId="0" borderId="199" xfId="0" applyFont="1" applyFill="1" applyBorder="1"/>
    <xf numFmtId="0" fontId="40" fillId="0" borderId="473" xfId="0" applyFont="1" applyFill="1" applyBorder="1"/>
    <xf numFmtId="0" fontId="40" fillId="0" borderId="474" xfId="0" applyFont="1" applyFill="1" applyBorder="1"/>
    <xf numFmtId="0" fontId="40" fillId="0" borderId="475" xfId="0" applyFont="1" applyFill="1" applyBorder="1"/>
    <xf numFmtId="216" fontId="87" fillId="0" borderId="37" xfId="437" applyNumberFormat="1" applyFont="1" applyFill="1" applyBorder="1"/>
    <xf numFmtId="0" fontId="72" fillId="0" borderId="466" xfId="0" applyFont="1" applyFill="1" applyBorder="1"/>
    <xf numFmtId="216" fontId="86" fillId="0" borderId="259" xfId="437" applyNumberFormat="1" applyFont="1" applyFill="1" applyBorder="1"/>
    <xf numFmtId="216" fontId="86" fillId="0" borderId="173" xfId="437" applyNumberFormat="1" applyFont="1" applyFill="1" applyBorder="1"/>
    <xf numFmtId="216" fontId="87" fillId="0" borderId="397" xfId="437" applyNumberFormat="1" applyFont="1" applyFill="1" applyBorder="1"/>
    <xf numFmtId="216" fontId="87" fillId="0" borderId="48" xfId="437" applyNumberFormat="1" applyFont="1" applyFill="1" applyBorder="1"/>
    <xf numFmtId="0" fontId="40" fillId="0" borderId="479" xfId="0" applyFont="1" applyFill="1" applyBorder="1"/>
    <xf numFmtId="0" fontId="40" fillId="0" borderId="466" xfId="0" applyFont="1" applyFill="1" applyBorder="1"/>
    <xf numFmtId="216" fontId="87" fillId="0" borderId="259" xfId="437" applyNumberFormat="1" applyFont="1" applyFill="1" applyBorder="1"/>
    <xf numFmtId="216" fontId="87" fillId="0" borderId="173" xfId="437" applyNumberFormat="1" applyFont="1" applyFill="1" applyBorder="1"/>
    <xf numFmtId="37" fontId="72" fillId="0" borderId="397" xfId="0" applyNumberFormat="1" applyFont="1" applyFill="1" applyBorder="1" applyProtection="1"/>
    <xf numFmtId="37" fontId="72" fillId="0" borderId="482" xfId="0" applyNumberFormat="1" applyFont="1" applyFill="1" applyBorder="1" applyProtection="1"/>
    <xf numFmtId="37" fontId="72" fillId="0" borderId="483" xfId="0" applyNumberFormat="1" applyFont="1" applyFill="1" applyBorder="1" applyProtection="1"/>
    <xf numFmtId="37" fontId="40" fillId="0" borderId="484" xfId="0" applyNumberFormat="1" applyFont="1" applyFill="1" applyBorder="1" applyProtection="1"/>
    <xf numFmtId="216" fontId="87" fillId="0" borderId="484" xfId="437" applyNumberFormat="1" applyFont="1" applyFill="1" applyBorder="1"/>
    <xf numFmtId="216" fontId="87" fillId="0" borderId="487" xfId="437" applyNumberFormat="1" applyFont="1" applyFill="1" applyBorder="1"/>
    <xf numFmtId="0" fontId="40" fillId="0" borderId="482" xfId="0" applyFont="1" applyFill="1" applyBorder="1"/>
    <xf numFmtId="0" fontId="40" fillId="0" borderId="483" xfId="0" applyFont="1" applyFill="1" applyBorder="1"/>
    <xf numFmtId="170" fontId="87" fillId="0" borderId="0" xfId="401" applyNumberFormat="1" applyFont="1" applyFill="1" applyBorder="1"/>
    <xf numFmtId="170" fontId="87" fillId="0" borderId="55" xfId="401" applyNumberFormat="1" applyFont="1" applyFill="1" applyBorder="1"/>
    <xf numFmtId="170" fontId="87" fillId="0" borderId="397" xfId="401" applyNumberFormat="1" applyFont="1" applyFill="1" applyBorder="1"/>
    <xf numFmtId="216" fontId="87" fillId="0" borderId="0" xfId="437" applyNumberFormat="1" applyFont="1" applyFill="1" applyBorder="1"/>
    <xf numFmtId="0" fontId="40" fillId="0" borderId="469" xfId="0" applyFont="1" applyFill="1" applyBorder="1"/>
    <xf numFmtId="0" fontId="40" fillId="0" borderId="463" xfId="0" applyFont="1" applyFill="1" applyBorder="1"/>
    <xf numFmtId="216" fontId="87" fillId="0" borderId="469" xfId="437" applyNumberFormat="1" applyFont="1" applyFill="1" applyBorder="1"/>
    <xf numFmtId="216" fontId="87" fillId="0" borderId="410" xfId="437" applyNumberFormat="1" applyFont="1" applyFill="1" applyBorder="1"/>
    <xf numFmtId="216" fontId="87" fillId="0" borderId="435" xfId="437" applyNumberFormat="1" applyFont="1" applyFill="1" applyBorder="1"/>
    <xf numFmtId="0" fontId="40" fillId="0" borderId="381" xfId="0" applyFont="1" applyFill="1" applyBorder="1"/>
    <xf numFmtId="0" fontId="72" fillId="37" borderId="106" xfId="0" applyFont="1" applyFill="1" applyBorder="1"/>
    <xf numFmtId="0" fontId="72" fillId="37" borderId="109" xfId="0" applyFont="1" applyFill="1" applyBorder="1"/>
    <xf numFmtId="216" fontId="87" fillId="0" borderId="362" xfId="437" applyNumberFormat="1" applyFont="1" applyFill="1" applyBorder="1"/>
    <xf numFmtId="0" fontId="72" fillId="0" borderId="479" xfId="0" applyFont="1" applyFill="1" applyBorder="1"/>
    <xf numFmtId="0" fontId="72" fillId="0" borderId="498" xfId="0" applyFont="1" applyFill="1" applyBorder="1"/>
    <xf numFmtId="0" fontId="72" fillId="0" borderId="477" xfId="0" applyFont="1" applyFill="1" applyBorder="1"/>
    <xf numFmtId="0" fontId="40" fillId="0" borderId="498" xfId="0" applyFont="1" applyFill="1" applyBorder="1"/>
    <xf numFmtId="0" fontId="40" fillId="0" borderId="477" xfId="0" applyFont="1" applyFill="1" applyBorder="1"/>
    <xf numFmtId="37" fontId="72" fillId="0" borderId="498" xfId="0" applyNumberFormat="1" applyFont="1" applyFill="1" applyBorder="1" applyProtection="1"/>
    <xf numFmtId="37" fontId="72" fillId="0" borderId="477" xfId="0" applyNumberFormat="1" applyFont="1" applyFill="1" applyBorder="1" applyProtection="1"/>
    <xf numFmtId="37" fontId="40" fillId="0" borderId="499" xfId="0" applyNumberFormat="1" applyFont="1" applyFill="1" applyBorder="1" applyProtection="1"/>
    <xf numFmtId="37" fontId="40" fillId="0" borderId="486" xfId="0" applyNumberFormat="1" applyFont="1" applyFill="1" applyBorder="1" applyProtection="1"/>
    <xf numFmtId="0" fontId="40" fillId="0" borderId="78" xfId="0" applyFont="1" applyFill="1" applyBorder="1"/>
    <xf numFmtId="178" fontId="40" fillId="0" borderId="0" xfId="437" applyNumberFormat="1" applyFont="1" applyFill="1" applyBorder="1"/>
    <xf numFmtId="10" fontId="87" fillId="0" borderId="0" xfId="401" applyNumberFormat="1" applyFont="1" applyFill="1" applyBorder="1"/>
    <xf numFmtId="0" fontId="40" fillId="0" borderId="0" xfId="0" applyFont="1" applyBorder="1" applyAlignment="1" applyProtection="1">
      <alignment horizontal="center"/>
    </xf>
    <xf numFmtId="0" fontId="40" fillId="0" borderId="385" xfId="0" applyFont="1" applyBorder="1" applyAlignment="1">
      <alignment vertical="center"/>
    </xf>
    <xf numFmtId="0" fontId="40" fillId="0" borderId="385" xfId="0" applyFont="1" applyBorder="1"/>
    <xf numFmtId="0" fontId="40" fillId="0" borderId="503" xfId="0" applyFont="1" applyFill="1" applyBorder="1"/>
    <xf numFmtId="0" fontId="40" fillId="0" borderId="504" xfId="0" applyFont="1" applyFill="1" applyBorder="1" applyAlignment="1">
      <alignment vertical="center"/>
    </xf>
    <xf numFmtId="0" fontId="40" fillId="0" borderId="505" xfId="0" applyFont="1" applyFill="1" applyBorder="1"/>
    <xf numFmtId="216" fontId="87" fillId="0" borderId="155" xfId="437" applyNumberFormat="1" applyFont="1" applyFill="1" applyBorder="1"/>
    <xf numFmtId="216" fontId="87" fillId="0" borderId="392" xfId="437" applyNumberFormat="1" applyFont="1" applyFill="1" applyBorder="1"/>
    <xf numFmtId="0" fontId="72" fillId="0" borderId="507" xfId="0" applyFont="1" applyFill="1" applyBorder="1"/>
    <xf numFmtId="0" fontId="40" fillId="0" borderId="466" xfId="0" applyFont="1" applyFill="1" applyBorder="1" applyAlignment="1">
      <alignment vertical="center"/>
    </xf>
    <xf numFmtId="0" fontId="40" fillId="0" borderId="508" xfId="0" applyFont="1" applyFill="1" applyBorder="1"/>
    <xf numFmtId="0" fontId="40" fillId="0" borderId="69" xfId="0" applyFont="1" applyFill="1" applyBorder="1" applyAlignment="1">
      <alignment vertical="center"/>
    </xf>
    <xf numFmtId="0" fontId="40" fillId="0" borderId="128" xfId="0" applyFont="1" applyFill="1" applyBorder="1"/>
    <xf numFmtId="37" fontId="72" fillId="0" borderId="479" xfId="0" applyNumberFormat="1" applyFont="1" applyFill="1" applyBorder="1" applyProtection="1"/>
    <xf numFmtId="37" fontId="40" fillId="0" borderId="68" xfId="0" applyNumberFormat="1" applyFont="1" applyBorder="1" applyProtection="1"/>
    <xf numFmtId="37" fontId="40" fillId="0" borderId="160" xfId="0" applyNumberFormat="1" applyFont="1" applyFill="1" applyBorder="1" applyProtection="1"/>
    <xf numFmtId="0" fontId="40" fillId="0" borderId="67" xfId="0" applyFont="1" applyFill="1" applyBorder="1" applyAlignment="1">
      <alignment vertical="center"/>
    </xf>
    <xf numFmtId="0" fontId="40" fillId="0" borderId="77" xfId="0" applyFont="1" applyFill="1" applyBorder="1"/>
    <xf numFmtId="0" fontId="40" fillId="0" borderId="56" xfId="0" applyFont="1" applyFill="1" applyBorder="1" applyAlignment="1">
      <alignment vertical="center"/>
    </xf>
    <xf numFmtId="216" fontId="87" fillId="0" borderId="157" xfId="437" applyNumberFormat="1" applyFont="1" applyFill="1" applyBorder="1"/>
    <xf numFmtId="216" fontId="87" fillId="0" borderId="134" xfId="437" applyNumberFormat="1" applyFont="1" applyFill="1" applyBorder="1"/>
    <xf numFmtId="0" fontId="72" fillId="0" borderId="385" xfId="0" applyFont="1" applyFill="1" applyBorder="1"/>
    <xf numFmtId="0" fontId="72" fillId="0" borderId="0" xfId="0" applyNumberFormat="1" applyFont="1" applyFill="1" applyBorder="1" applyAlignment="1" applyProtection="1">
      <alignment horizontal="center"/>
    </xf>
    <xf numFmtId="0" fontId="72" fillId="0" borderId="504" xfId="0" applyNumberFormat="1" applyFont="1" applyFill="1" applyBorder="1" applyAlignment="1" applyProtection="1">
      <alignment horizontal="center"/>
    </xf>
    <xf numFmtId="0" fontId="72" fillId="0" borderId="56" xfId="0" applyNumberFormat="1" applyFont="1" applyFill="1" applyBorder="1" applyAlignment="1" applyProtection="1">
      <alignment horizontal="center"/>
    </xf>
    <xf numFmtId="0" fontId="40" fillId="0" borderId="504" xfId="0" applyFont="1" applyFill="1" applyBorder="1"/>
    <xf numFmtId="216" fontId="87" fillId="0" borderId="512" xfId="437" applyNumberFormat="1" applyFont="1" applyFill="1" applyBorder="1"/>
    <xf numFmtId="0" fontId="40" fillId="0" borderId="511" xfId="0" applyFont="1" applyFill="1" applyBorder="1"/>
    <xf numFmtId="0" fontId="72" fillId="0" borderId="478" xfId="0" applyFont="1" applyFill="1" applyBorder="1"/>
    <xf numFmtId="0" fontId="40" fillId="0" borderId="478" xfId="0" applyFont="1" applyFill="1" applyBorder="1"/>
    <xf numFmtId="0" fontId="72" fillId="0" borderId="511" xfId="0" applyFont="1" applyFill="1" applyBorder="1"/>
    <xf numFmtId="0" fontId="40" fillId="0" borderId="158" xfId="0" applyFont="1" applyFill="1" applyBorder="1"/>
    <xf numFmtId="170" fontId="87" fillId="0" borderId="482" xfId="401" applyNumberFormat="1" applyFont="1" applyFill="1" applyBorder="1"/>
    <xf numFmtId="170" fontId="87" fillId="0" borderId="516" xfId="401" applyNumberFormat="1" applyFont="1" applyFill="1" applyBorder="1"/>
    <xf numFmtId="216" fontId="87" fillId="0" borderId="123" xfId="437" applyNumberFormat="1" applyFont="1" applyFill="1" applyBorder="1"/>
    <xf numFmtId="0" fontId="40" fillId="0" borderId="509" xfId="0" applyFont="1" applyFill="1" applyBorder="1"/>
    <xf numFmtId="0" fontId="72" fillId="0" borderId="503" xfId="0" applyFont="1" applyFill="1" applyBorder="1"/>
    <xf numFmtId="0" fontId="40" fillId="0" borderId="73" xfId="0" applyFont="1" applyFill="1" applyBorder="1" applyAlignment="1">
      <alignment vertical="center"/>
    </xf>
    <xf numFmtId="0" fontId="40" fillId="0" borderId="0" xfId="304" applyFont="1" applyBorder="1" applyAlignment="1" applyProtection="1">
      <alignment horizontal="center"/>
    </xf>
    <xf numFmtId="0" fontId="40" fillId="0" borderId="0" xfId="304" applyFont="1" applyBorder="1" applyAlignment="1">
      <alignment vertical="center"/>
    </xf>
    <xf numFmtId="0" fontId="40" fillId="0" borderId="385" xfId="304" applyFont="1" applyBorder="1" applyAlignment="1">
      <alignment vertical="center"/>
    </xf>
    <xf numFmtId="0" fontId="40" fillId="0" borderId="47" xfId="304" applyFont="1" applyFill="1" applyBorder="1"/>
    <xf numFmtId="0" fontId="40" fillId="0" borderId="504" xfId="304" applyFont="1" applyFill="1" applyBorder="1"/>
    <xf numFmtId="0" fontId="40" fillId="0" borderId="505" xfId="304" applyFont="1" applyFill="1" applyBorder="1"/>
    <xf numFmtId="216" fontId="87" fillId="0" borderId="520" xfId="437" applyNumberFormat="1" applyFont="1" applyFill="1" applyBorder="1"/>
    <xf numFmtId="216" fontId="87" fillId="0" borderId="521" xfId="437" applyNumberFormat="1" applyFont="1" applyFill="1" applyBorder="1"/>
    <xf numFmtId="0" fontId="40" fillId="0" borderId="385" xfId="304" applyFont="1" applyFill="1" applyBorder="1"/>
    <xf numFmtId="0" fontId="40" fillId="0" borderId="48" xfId="304" applyFont="1" applyFill="1" applyBorder="1"/>
    <xf numFmtId="216" fontId="87" fillId="0" borderId="407" xfId="437" applyNumberFormat="1" applyFont="1" applyFill="1" applyBorder="1"/>
    <xf numFmtId="0" fontId="40" fillId="0" borderId="407" xfId="304" applyFont="1" applyFill="1" applyBorder="1"/>
    <xf numFmtId="0" fontId="72" fillId="0" borderId="65" xfId="304" applyFont="1" applyFill="1" applyBorder="1"/>
    <xf numFmtId="0" fontId="72" fillId="0" borderId="498" xfId="304" applyFont="1" applyFill="1" applyBorder="1"/>
    <xf numFmtId="0" fontId="72" fillId="0" borderId="478" xfId="304" applyFont="1" applyFill="1" applyBorder="1"/>
    <xf numFmtId="0" fontId="40" fillId="0" borderId="65" xfId="304" applyFont="1" applyFill="1" applyBorder="1"/>
    <xf numFmtId="0" fontId="40" fillId="0" borderId="498" xfId="304" applyFont="1" applyFill="1" applyBorder="1"/>
    <xf numFmtId="0" fontId="40" fillId="0" borderId="478" xfId="304" applyFont="1" applyFill="1" applyBorder="1"/>
    <xf numFmtId="0" fontId="40" fillId="0" borderId="68" xfId="304" applyFont="1" applyFill="1" applyBorder="1"/>
    <xf numFmtId="0" fontId="40" fillId="0" borderId="69" xfId="304" applyFont="1" applyFill="1" applyBorder="1"/>
    <xf numFmtId="0" fontId="40" fillId="0" borderId="71" xfId="304" applyFont="1" applyFill="1" applyBorder="1"/>
    <xf numFmtId="37" fontId="72" fillId="0" borderId="397" xfId="304" applyNumberFormat="1" applyFont="1" applyFill="1" applyBorder="1" applyProtection="1"/>
    <xf numFmtId="0" fontId="72" fillId="0" borderId="48" xfId="304" applyFont="1" applyFill="1" applyBorder="1"/>
    <xf numFmtId="37" fontId="40" fillId="0" borderId="22" xfId="304" applyNumberFormat="1" applyFont="1" applyBorder="1" applyProtection="1"/>
    <xf numFmtId="37" fontId="40" fillId="0" borderId="484" xfId="304" applyNumberFormat="1" applyFont="1" applyFill="1" applyBorder="1" applyProtection="1"/>
    <xf numFmtId="0" fontId="40" fillId="0" borderId="152" xfId="304" applyFont="1" applyFill="1" applyBorder="1"/>
    <xf numFmtId="0" fontId="40" fillId="0" borderId="158" xfId="304" applyFont="1" applyFill="1" applyBorder="1"/>
    <xf numFmtId="0" fontId="40" fillId="0" borderId="57" xfId="304" applyFont="1" applyFill="1" applyBorder="1"/>
    <xf numFmtId="0" fontId="40" fillId="0" borderId="509" xfId="304" applyFont="1" applyFill="1" applyBorder="1"/>
    <xf numFmtId="178" fontId="40" fillId="0" borderId="504" xfId="437" applyNumberFormat="1" applyFont="1" applyFill="1" applyBorder="1"/>
    <xf numFmtId="0" fontId="72" fillId="0" borderId="149" xfId="304" applyFont="1" applyFill="1" applyBorder="1"/>
    <xf numFmtId="0" fontId="40" fillId="0" borderId="73" xfId="304" applyFont="1" applyFill="1" applyBorder="1"/>
    <xf numFmtId="0" fontId="40" fillId="0" borderId="109" xfId="304" applyFont="1" applyFill="1" applyBorder="1"/>
    <xf numFmtId="0" fontId="40" fillId="0" borderId="67" xfId="304" applyFont="1" applyFill="1" applyBorder="1"/>
    <xf numFmtId="0" fontId="40" fillId="0" borderId="81" xfId="304" applyFont="1" applyFill="1" applyBorder="1"/>
    <xf numFmtId="37" fontId="101" fillId="0" borderId="0" xfId="304" quotePrefix="1" applyNumberFormat="1" applyFont="1" applyFill="1" applyAlignment="1">
      <alignment horizontal="left"/>
    </xf>
    <xf numFmtId="37" fontId="101" fillId="0" borderId="0" xfId="304" applyNumberFormat="1" applyFont="1" applyFill="1" applyAlignment="1">
      <alignment horizontal="left"/>
    </xf>
    <xf numFmtId="184" fontId="83" fillId="0" borderId="0" xfId="304" applyNumberFormat="1" applyFont="1" applyFill="1" applyBorder="1"/>
    <xf numFmtId="0" fontId="40" fillId="0" borderId="0" xfId="747" applyFont="1"/>
    <xf numFmtId="0" fontId="40" fillId="0" borderId="0" xfId="747" applyFont="1" applyBorder="1" applyProtection="1"/>
    <xf numFmtId="0" fontId="40" fillId="0" borderId="0" xfId="747" applyFont="1" applyFill="1" applyBorder="1" applyProtection="1"/>
    <xf numFmtId="0" fontId="72" fillId="0" borderId="0" xfId="747" applyFont="1" applyFill="1" applyBorder="1"/>
    <xf numFmtId="0" fontId="40" fillId="0" borderId="0" xfId="747" applyFont="1" applyBorder="1" applyAlignment="1">
      <alignment vertical="top" wrapText="1"/>
    </xf>
    <xf numFmtId="0" fontId="40" fillId="0" borderId="0" xfId="747" applyFont="1" applyAlignment="1">
      <alignment vertical="center"/>
    </xf>
    <xf numFmtId="0" fontId="72" fillId="0" borderId="539" xfId="747" applyFont="1" applyFill="1" applyBorder="1" applyAlignment="1" applyProtection="1">
      <alignment horizontal="center"/>
    </xf>
    <xf numFmtId="0" fontId="72" fillId="0" borderId="540" xfId="747" applyFont="1" applyFill="1" applyBorder="1" applyAlignment="1" applyProtection="1">
      <alignment horizontal="center"/>
    </xf>
    <xf numFmtId="0" fontId="72" fillId="0" borderId="541" xfId="747" applyFont="1" applyFill="1" applyBorder="1" applyAlignment="1" applyProtection="1">
      <alignment horizontal="center"/>
    </xf>
    <xf numFmtId="0" fontId="72" fillId="0" borderId="542" xfId="747" applyFont="1" applyFill="1" applyBorder="1" applyAlignment="1" applyProtection="1">
      <alignment horizontal="center"/>
    </xf>
    <xf numFmtId="0" fontId="72" fillId="0" borderId="543" xfId="747" applyFont="1" applyFill="1" applyBorder="1" applyAlignment="1" applyProtection="1">
      <alignment horizontal="center"/>
    </xf>
    <xf numFmtId="0" fontId="40" fillId="0" borderId="349" xfId="747" applyFont="1" applyFill="1" applyBorder="1"/>
    <xf numFmtId="178" fontId="40" fillId="0" borderId="349" xfId="437" applyNumberFormat="1" applyFont="1" applyFill="1" applyBorder="1"/>
    <xf numFmtId="178" fontId="40" fillId="0" borderId="404" xfId="437" applyNumberFormat="1" applyFont="1" applyFill="1" applyBorder="1"/>
    <xf numFmtId="178" fontId="40" fillId="0" borderId="544" xfId="437" applyNumberFormat="1" applyFont="1" applyFill="1" applyBorder="1"/>
    <xf numFmtId="178" fontId="40" fillId="0" borderId="445" xfId="437" applyNumberFormat="1" applyFont="1" applyFill="1" applyBorder="1"/>
    <xf numFmtId="178" fontId="40" fillId="0" borderId="545" xfId="437" applyNumberFormat="1" applyFont="1" applyFill="1" applyBorder="1"/>
    <xf numFmtId="178" fontId="40" fillId="0" borderId="505" xfId="437" applyNumberFormat="1" applyFont="1" applyFill="1" applyBorder="1"/>
    <xf numFmtId="0" fontId="40" fillId="0" borderId="0" xfId="747" applyFont="1" applyFill="1"/>
    <xf numFmtId="0" fontId="40" fillId="0" borderId="385" xfId="747" applyFont="1" applyFill="1" applyBorder="1"/>
    <xf numFmtId="178" fontId="40" fillId="0" borderId="385" xfId="437" applyNumberFormat="1" applyFont="1" applyFill="1" applyBorder="1"/>
    <xf numFmtId="178" fontId="40" fillId="0" borderId="546" xfId="437" applyNumberFormat="1" applyFont="1" applyFill="1" applyBorder="1"/>
    <xf numFmtId="178" fontId="40" fillId="0" borderId="513" xfId="437" applyNumberFormat="1" applyFont="1" applyFill="1" applyBorder="1"/>
    <xf numFmtId="216" fontId="87" fillId="0" borderId="548" xfId="437" applyNumberFormat="1" applyFont="1" applyFill="1" applyBorder="1"/>
    <xf numFmtId="178" fontId="40" fillId="0" borderId="118" xfId="437" applyNumberFormat="1" applyFont="1" applyFill="1" applyBorder="1"/>
    <xf numFmtId="178" fontId="40" fillId="0" borderId="511" xfId="437" applyNumberFormat="1" applyFont="1" applyFill="1" applyBorder="1"/>
    <xf numFmtId="0" fontId="72" fillId="0" borderId="65" xfId="747" applyFont="1" applyFill="1" applyBorder="1"/>
    <xf numFmtId="178" fontId="72" fillId="0" borderId="65" xfId="437" applyNumberFormat="1" applyFont="1" applyFill="1" applyBorder="1"/>
    <xf numFmtId="178" fontId="72" fillId="0" borderId="549" xfId="437" applyNumberFormat="1" applyFont="1" applyFill="1" applyBorder="1"/>
    <xf numFmtId="178" fontId="72" fillId="0" borderId="550" xfId="437" applyNumberFormat="1" applyFont="1" applyFill="1" applyBorder="1"/>
    <xf numFmtId="178" fontId="40" fillId="0" borderId="400" xfId="437" applyNumberFormat="1" applyFont="1" applyFill="1" applyBorder="1"/>
    <xf numFmtId="178" fontId="40" fillId="0" borderId="473" xfId="437" applyNumberFormat="1" applyFont="1" applyFill="1" applyBorder="1"/>
    <xf numFmtId="216" fontId="87" fillId="0" borderId="124" xfId="437" applyNumberFormat="1" applyFont="1" applyFill="1" applyBorder="1"/>
    <xf numFmtId="0" fontId="40" fillId="0" borderId="65" xfId="747" applyFont="1" applyFill="1" applyBorder="1"/>
    <xf numFmtId="178" fontId="40" fillId="0" borderId="65" xfId="437" applyNumberFormat="1" applyFont="1" applyFill="1" applyBorder="1"/>
    <xf numFmtId="178" fontId="40" fillId="0" borderId="549" xfId="437" applyNumberFormat="1" applyFont="1" applyFill="1" applyBorder="1"/>
    <xf numFmtId="178" fontId="40" fillId="0" borderId="550" xfId="437" applyNumberFormat="1" applyFont="1" applyFill="1" applyBorder="1"/>
    <xf numFmtId="0" fontId="40" fillId="0" borderId="473" xfId="747" applyFont="1" applyFill="1" applyBorder="1"/>
    <xf numFmtId="178" fontId="40" fillId="0" borderId="558" xfId="437" applyNumberFormat="1" applyFont="1" applyFill="1" applyBorder="1"/>
    <xf numFmtId="37" fontId="72" fillId="0" borderId="397" xfId="747" applyNumberFormat="1" applyFont="1" applyFill="1" applyBorder="1" applyProtection="1"/>
    <xf numFmtId="178" fontId="72" fillId="0" borderId="407" xfId="437" applyNumberFormat="1" applyFont="1" applyFill="1" applyBorder="1"/>
    <xf numFmtId="178" fontId="72" fillId="0" borderId="53" xfId="437" applyNumberFormat="1" applyFont="1" applyFill="1" applyBorder="1"/>
    <xf numFmtId="178" fontId="72" fillId="0" borderId="5" xfId="437" applyNumberFormat="1" applyFont="1" applyFill="1" applyBorder="1"/>
    <xf numFmtId="37" fontId="40" fillId="0" borderId="565" xfId="747" applyNumberFormat="1" applyFont="1" applyBorder="1" applyProtection="1"/>
    <xf numFmtId="178" fontId="40" fillId="0" borderId="407" xfId="437" applyNumberFormat="1" applyFont="1" applyFill="1" applyBorder="1"/>
    <xf numFmtId="178" fontId="40" fillId="0" borderId="53" xfId="437" applyNumberFormat="1" applyFont="1" applyFill="1" applyBorder="1"/>
    <xf numFmtId="178" fontId="40" fillId="0" borderId="119" xfId="437" applyNumberFormat="1" applyFont="1" applyFill="1" applyBorder="1"/>
    <xf numFmtId="178" fontId="40" fillId="0" borderId="124" xfId="437" applyNumberFormat="1" applyFont="1" applyFill="1" applyBorder="1"/>
    <xf numFmtId="37" fontId="40" fillId="0" borderId="566" xfId="747" applyNumberFormat="1" applyFont="1" applyFill="1" applyBorder="1" applyAlignment="1" applyProtection="1">
      <alignment wrapText="1"/>
    </xf>
    <xf numFmtId="178" fontId="40" fillId="0" borderId="153" xfId="437" applyNumberFormat="1" applyFont="1" applyFill="1" applyBorder="1"/>
    <xf numFmtId="178" fontId="40" fillId="0" borderId="567" xfId="437" applyNumberFormat="1" applyFont="1" applyFill="1" applyBorder="1"/>
    <xf numFmtId="178" fontId="40" fillId="0" borderId="568" xfId="437" applyNumberFormat="1" applyFont="1" applyFill="1" applyBorder="1"/>
    <xf numFmtId="0" fontId="40" fillId="0" borderId="407" xfId="0" applyFont="1" applyFill="1" applyBorder="1"/>
    <xf numFmtId="170" fontId="40" fillId="0" borderId="571" xfId="401" applyNumberFormat="1" applyFont="1" applyFill="1" applyBorder="1"/>
    <xf numFmtId="170" fontId="40" fillId="0" borderId="572" xfId="401" applyNumberFormat="1" applyFont="1" applyFill="1" applyBorder="1"/>
    <xf numFmtId="170" fontId="40" fillId="0" borderId="573" xfId="401" applyNumberFormat="1" applyFont="1" applyFill="1" applyBorder="1"/>
    <xf numFmtId="216" fontId="87" fillId="0" borderId="459" xfId="437" applyNumberFormat="1" applyFont="1" applyFill="1" applyBorder="1"/>
    <xf numFmtId="216" fontId="87" fillId="0" borderId="574" xfId="437" applyNumberFormat="1" applyFont="1" applyFill="1" applyBorder="1"/>
    <xf numFmtId="0" fontId="40" fillId="0" borderId="0" xfId="747" applyFont="1" applyFill="1" applyBorder="1"/>
    <xf numFmtId="0" fontId="40" fillId="0" borderId="407" xfId="747" applyFont="1" applyFill="1" applyBorder="1"/>
    <xf numFmtId="178" fontId="40" fillId="0" borderId="5" xfId="437" applyNumberFormat="1" applyFont="1" applyFill="1" applyBorder="1"/>
    <xf numFmtId="178" fontId="40" fillId="0" borderId="0" xfId="747" applyNumberFormat="1" applyFont="1" applyFill="1"/>
    <xf numFmtId="178" fontId="40" fillId="0" borderId="0" xfId="747" applyNumberFormat="1" applyFont="1" applyFill="1" applyBorder="1"/>
    <xf numFmtId="184" fontId="83" fillId="0" borderId="0" xfId="747" applyNumberFormat="1" applyFont="1" applyFill="1" applyBorder="1"/>
    <xf numFmtId="0" fontId="40" fillId="0" borderId="0" xfId="747" applyFont="1" applyBorder="1"/>
    <xf numFmtId="0" fontId="120" fillId="0" borderId="0" xfId="747" applyFont="1" applyFill="1" applyBorder="1" applyAlignment="1" applyProtection="1">
      <alignment horizontal="center"/>
    </xf>
    <xf numFmtId="0" fontId="79" fillId="0" borderId="0" xfId="747" applyFont="1" applyFill="1" applyBorder="1" applyAlignment="1" applyProtection="1">
      <alignment vertical="center"/>
    </xf>
    <xf numFmtId="0" fontId="72" fillId="0" borderId="0" xfId="747" applyFont="1" applyFill="1" applyBorder="1" applyAlignment="1" applyProtection="1">
      <alignment horizontal="center"/>
    </xf>
    <xf numFmtId="178" fontId="72" fillId="0" borderId="0" xfId="437" applyNumberFormat="1" applyFont="1" applyFill="1" applyBorder="1"/>
    <xf numFmtId="170" fontId="40" fillId="0" borderId="0" xfId="401" applyNumberFormat="1" applyFont="1" applyFill="1" applyBorder="1"/>
    <xf numFmtId="0" fontId="40" fillId="0" borderId="397" xfId="0" applyFont="1" applyFill="1" applyBorder="1"/>
    <xf numFmtId="37" fontId="40" fillId="0" borderId="576" xfId="0" applyNumberFormat="1" applyFont="1" applyFill="1" applyBorder="1" applyProtection="1"/>
    <xf numFmtId="216" fontId="112" fillId="0" borderId="576" xfId="437" applyNumberFormat="1" applyFont="1" applyFill="1" applyBorder="1"/>
    <xf numFmtId="0" fontId="0" fillId="0" borderId="0" xfId="0" applyAlignment="1"/>
    <xf numFmtId="216" fontId="112" fillId="0" borderId="577" xfId="437" applyNumberFormat="1" applyFont="1" applyFill="1" applyBorder="1"/>
    <xf numFmtId="216" fontId="112" fillId="0" borderId="578" xfId="437" applyNumberFormat="1" applyFont="1" applyFill="1" applyBorder="1"/>
    <xf numFmtId="216" fontId="110" fillId="0" borderId="528" xfId="437" applyNumberFormat="1" applyFont="1" applyFill="1" applyBorder="1"/>
    <xf numFmtId="216" fontId="112" fillId="0" borderId="528" xfId="437" applyNumberFormat="1" applyFont="1" applyFill="1" applyBorder="1"/>
    <xf numFmtId="216" fontId="112" fillId="0" borderId="529" xfId="437" applyNumberFormat="1" applyFont="1" applyFill="1" applyBorder="1"/>
    <xf numFmtId="216" fontId="112" fillId="0" borderId="272" xfId="437" applyNumberFormat="1" applyFont="1" applyFill="1" applyBorder="1"/>
    <xf numFmtId="0" fontId="101" fillId="37" borderId="0" xfId="0" applyFont="1" applyFill="1"/>
    <xf numFmtId="0" fontId="40" fillId="0" borderId="576" xfId="0" applyFont="1" applyBorder="1" applyProtection="1"/>
    <xf numFmtId="216" fontId="112" fillId="0" borderId="579" xfId="437" applyNumberFormat="1" applyFont="1" applyFill="1" applyBorder="1"/>
    <xf numFmtId="170" fontId="72" fillId="0" borderId="580" xfId="324" applyNumberFormat="1" applyFont="1" applyFill="1" applyBorder="1" applyProtection="1"/>
    <xf numFmtId="170" fontId="72" fillId="0" borderId="435" xfId="324" applyNumberFormat="1" applyFont="1" applyFill="1" applyBorder="1" applyProtection="1"/>
    <xf numFmtId="216" fontId="112" fillId="0" borderId="581" xfId="437" applyNumberFormat="1" applyFont="1" applyFill="1" applyBorder="1"/>
    <xf numFmtId="0" fontId="72" fillId="0" borderId="589" xfId="0" applyFont="1" applyFill="1" applyBorder="1" applyAlignment="1" applyProtection="1">
      <alignment horizontal="center"/>
    </xf>
    <xf numFmtId="0" fontId="40" fillId="0" borderId="583" xfId="0" applyFont="1" applyFill="1" applyBorder="1" applyProtection="1"/>
    <xf numFmtId="216" fontId="110" fillId="0" borderId="589" xfId="437" applyNumberFormat="1" applyFont="1" applyFill="1" applyBorder="1"/>
    <xf numFmtId="0" fontId="72" fillId="0" borderId="588" xfId="0" applyFont="1" applyFill="1" applyBorder="1" applyAlignment="1" applyProtection="1">
      <alignment horizontal="center"/>
    </xf>
    <xf numFmtId="0" fontId="40" fillId="0" borderId="581" xfId="0" applyFont="1" applyFill="1" applyBorder="1" applyProtection="1"/>
    <xf numFmtId="216" fontId="110" fillId="0" borderId="592" xfId="437" applyNumberFormat="1" applyFont="1" applyFill="1" applyBorder="1"/>
    <xf numFmtId="216" fontId="112" fillId="0" borderId="583" xfId="437" applyNumberFormat="1" applyFont="1" applyFill="1" applyBorder="1"/>
    <xf numFmtId="178" fontId="72" fillId="0" borderId="447" xfId="437" applyNumberFormat="1" applyFont="1" applyFill="1" applyBorder="1" applyProtection="1"/>
    <xf numFmtId="178" fontId="40" fillId="0" borderId="447" xfId="0" applyNumberFormat="1" applyFont="1" applyFill="1" applyBorder="1"/>
    <xf numFmtId="178" fontId="72" fillId="0" borderId="388" xfId="437" applyNumberFormat="1" applyFont="1" applyFill="1" applyBorder="1" applyProtection="1"/>
    <xf numFmtId="178" fontId="40" fillId="0" borderId="388" xfId="0" applyNumberFormat="1" applyFont="1" applyFill="1" applyBorder="1"/>
    <xf numFmtId="0" fontId="72" fillId="0" borderId="588" xfId="0" applyFont="1" applyFill="1" applyBorder="1" applyAlignment="1">
      <alignment horizontal="center"/>
    </xf>
    <xf numFmtId="0" fontId="40" fillId="0" borderId="388" xfId="0" applyFont="1" applyFill="1" applyBorder="1"/>
    <xf numFmtId="216" fontId="40" fillId="0" borderId="155" xfId="290" applyNumberFormat="1" applyFont="1" applyFill="1" applyBorder="1" applyProtection="1"/>
    <xf numFmtId="216" fontId="40" fillId="0" borderId="601" xfId="290" applyNumberFormat="1" applyFont="1" applyFill="1" applyBorder="1" applyProtection="1"/>
    <xf numFmtId="216" fontId="40" fillId="0" borderId="505" xfId="290" applyNumberFormat="1" applyFont="1" applyFill="1" applyBorder="1" applyProtection="1"/>
    <xf numFmtId="216" fontId="40" fillId="0" borderId="579" xfId="290" applyNumberFormat="1" applyFont="1" applyFill="1" applyBorder="1" applyProtection="1"/>
    <xf numFmtId="216" fontId="40" fillId="0" borderId="602" xfId="290" applyNumberFormat="1" applyFont="1" applyFill="1" applyBorder="1" applyProtection="1"/>
    <xf numFmtId="216" fontId="113" fillId="0" borderId="566" xfId="290" applyNumberFormat="1" applyFont="1" applyFill="1" applyBorder="1" applyProtection="1"/>
    <xf numFmtId="216" fontId="113" fillId="0" borderId="487" xfId="290" applyNumberFormat="1" applyFont="1" applyFill="1" applyBorder="1" applyProtection="1"/>
    <xf numFmtId="216" fontId="113" fillId="0" borderId="488" xfId="290" applyNumberFormat="1" applyFont="1" applyFill="1" applyBorder="1" applyProtection="1"/>
    <xf numFmtId="216" fontId="40" fillId="0" borderId="566" xfId="290" applyNumberFormat="1" applyFont="1" applyFill="1" applyBorder="1" applyProtection="1"/>
    <xf numFmtId="216" fontId="40" fillId="0" borderId="487" xfId="290" applyNumberFormat="1" applyFont="1" applyFill="1" applyBorder="1" applyProtection="1"/>
    <xf numFmtId="216" fontId="40" fillId="0" borderId="488" xfId="290" applyNumberFormat="1" applyFont="1" applyFill="1" applyBorder="1" applyProtection="1"/>
    <xf numFmtId="216" fontId="113" fillId="0" borderId="534" xfId="290" applyNumberFormat="1" applyFont="1" applyFill="1" applyBorder="1" applyProtection="1"/>
    <xf numFmtId="216" fontId="113" fillId="0" borderId="603" xfId="290" applyNumberFormat="1" applyFont="1" applyFill="1" applyBorder="1" applyProtection="1"/>
    <xf numFmtId="216" fontId="113" fillId="0" borderId="536" xfId="290" applyNumberFormat="1" applyFont="1" applyFill="1" applyBorder="1" applyProtection="1"/>
    <xf numFmtId="0" fontId="82" fillId="0" borderId="385" xfId="422" applyFont="1" applyFill="1" applyBorder="1"/>
    <xf numFmtId="173" fontId="72" fillId="0" borderId="385" xfId="421" applyNumberFormat="1" applyFont="1" applyFill="1" applyBorder="1" applyAlignment="1">
      <alignment horizontal="right" wrapText="1"/>
    </xf>
    <xf numFmtId="0" fontId="40" fillId="0" borderId="385" xfId="422" applyFont="1" applyFill="1" applyBorder="1"/>
    <xf numFmtId="3" fontId="40" fillId="0" borderId="383" xfId="422" applyNumberFormat="1" applyFont="1" applyFill="1" applyBorder="1"/>
    <xf numFmtId="170" fontId="40" fillId="0" borderId="386" xfId="401" applyNumberFormat="1" applyFont="1" applyFill="1" applyBorder="1" applyAlignment="1"/>
    <xf numFmtId="3" fontId="40" fillId="0" borderId="386" xfId="422" applyNumberFormat="1" applyFont="1" applyFill="1" applyBorder="1"/>
    <xf numFmtId="3" fontId="40" fillId="0" borderId="386" xfId="401" applyNumberFormat="1" applyFont="1" applyFill="1" applyBorder="1"/>
    <xf numFmtId="170" fontId="40" fillId="0" borderId="446" xfId="401" applyNumberFormat="1" applyFont="1" applyFill="1" applyBorder="1" applyAlignment="1"/>
    <xf numFmtId="178" fontId="40" fillId="0" borderId="383" xfId="421" applyNumberFormat="1" applyFont="1" applyFill="1" applyBorder="1" applyAlignment="1"/>
    <xf numFmtId="170" fontId="40" fillId="0" borderId="400" xfId="401" applyNumberFormat="1" applyFont="1" applyFill="1" applyBorder="1" applyAlignment="1"/>
    <xf numFmtId="9" fontId="40" fillId="0" borderId="385" xfId="436" applyNumberFormat="1" applyFont="1" applyFill="1" applyBorder="1" applyAlignment="1"/>
    <xf numFmtId="9" fontId="40" fillId="0" borderId="400" xfId="436" applyNumberFormat="1" applyFont="1" applyFill="1" applyBorder="1" applyAlignment="1"/>
    <xf numFmtId="0" fontId="72" fillId="0" borderId="383" xfId="422" quotePrefix="1" applyFont="1" applyFill="1" applyBorder="1" applyAlignment="1">
      <alignment horizontal="left" wrapText="1"/>
    </xf>
    <xf numFmtId="170" fontId="40" fillId="0" borderId="400" xfId="436" applyNumberFormat="1" applyFont="1" applyFill="1" applyBorder="1"/>
    <xf numFmtId="0" fontId="72" fillId="0" borderId="383" xfId="422" applyFont="1" applyBorder="1" applyAlignment="1">
      <alignment horizontal="left" wrapText="1"/>
    </xf>
    <xf numFmtId="170" fontId="40" fillId="0" borderId="558" xfId="436" applyNumberFormat="1" applyFont="1" applyFill="1" applyBorder="1"/>
    <xf numFmtId="170" fontId="40" fillId="0" borderId="386" xfId="401" applyNumberFormat="1" applyFont="1" applyFill="1" applyBorder="1"/>
    <xf numFmtId="170" fontId="72" fillId="0" borderId="126" xfId="436" applyNumberFormat="1" applyFont="1" applyFill="1" applyBorder="1" applyAlignment="1"/>
    <xf numFmtId="0" fontId="40" fillId="0" borderId="565" xfId="422" applyFont="1" applyFill="1" applyBorder="1"/>
    <xf numFmtId="0" fontId="40" fillId="0" borderId="599" xfId="422" applyFont="1" applyFill="1" applyBorder="1"/>
    <xf numFmtId="3" fontId="40" fillId="0" borderId="604" xfId="422" applyNumberFormat="1" applyFont="1" applyFill="1" applyBorder="1"/>
    <xf numFmtId="170" fontId="40" fillId="0" borderId="605" xfId="401" applyNumberFormat="1" applyFont="1" applyFill="1" applyBorder="1" applyAlignment="1"/>
    <xf numFmtId="3" fontId="40" fillId="0" borderId="605" xfId="422" applyNumberFormat="1" applyFont="1" applyFill="1" applyBorder="1"/>
    <xf numFmtId="170" fontId="40" fillId="0" borderId="605" xfId="401" applyNumberFormat="1" applyFont="1" applyFill="1" applyBorder="1"/>
    <xf numFmtId="3" fontId="40" fillId="0" borderId="605" xfId="401" applyNumberFormat="1" applyFont="1" applyFill="1" applyBorder="1"/>
    <xf numFmtId="170" fontId="40" fillId="0" borderId="606" xfId="401" applyNumberFormat="1" applyFont="1" applyFill="1" applyBorder="1" applyAlignment="1"/>
    <xf numFmtId="178" fontId="40" fillId="0" borderId="604" xfId="421" applyNumberFormat="1" applyFont="1" applyFill="1" applyBorder="1" applyAlignment="1"/>
    <xf numFmtId="170" fontId="40" fillId="0" borderId="607" xfId="401" applyNumberFormat="1" applyFont="1" applyFill="1" applyBorder="1" applyAlignment="1"/>
    <xf numFmtId="9" fontId="40" fillId="0" borderId="608" xfId="436" applyNumberFormat="1" applyFont="1" applyFill="1" applyBorder="1" applyAlignment="1"/>
    <xf numFmtId="9" fontId="40" fillId="0" borderId="607" xfId="436" applyNumberFormat="1" applyFont="1" applyFill="1" applyBorder="1" applyAlignment="1"/>
    <xf numFmtId="0" fontId="72" fillId="0" borderId="609" xfId="422" applyFont="1" applyFill="1" applyBorder="1"/>
    <xf numFmtId="0" fontId="72" fillId="0" borderId="610" xfId="422" applyFont="1" applyFill="1" applyBorder="1"/>
    <xf numFmtId="3" fontId="72" fillId="0" borderId="611" xfId="422" applyNumberFormat="1" applyFont="1" applyFill="1" applyBorder="1" applyAlignment="1"/>
    <xf numFmtId="170" fontId="72" fillId="0" borderId="612" xfId="401" applyNumberFormat="1" applyFont="1" applyFill="1" applyBorder="1" applyAlignment="1"/>
    <xf numFmtId="3" fontId="72" fillId="0" borderId="613" xfId="422" applyNumberFormat="1" applyFont="1" applyFill="1" applyBorder="1" applyAlignment="1"/>
    <xf numFmtId="3" fontId="72" fillId="0" borderId="610" xfId="422" applyNumberFormat="1" applyFont="1" applyFill="1" applyBorder="1" applyAlignment="1"/>
    <xf numFmtId="178" fontId="72" fillId="0" borderId="614" xfId="421" applyNumberFormat="1" applyFont="1" applyFill="1" applyBorder="1"/>
    <xf numFmtId="170" fontId="72" fillId="0" borderId="615" xfId="401" applyNumberFormat="1" applyFont="1" applyFill="1" applyBorder="1"/>
    <xf numFmtId="0" fontId="72" fillId="0" borderId="504" xfId="422" applyFont="1" applyFill="1" applyBorder="1" applyAlignment="1">
      <alignment horizontal="left" wrapText="1"/>
    </xf>
    <xf numFmtId="170" fontId="40" fillId="0" borderId="504" xfId="436" applyNumberFormat="1" applyFont="1" applyFill="1" applyBorder="1" applyAlignment="1"/>
    <xf numFmtId="0" fontId="40" fillId="0" borderId="616" xfId="422" applyFont="1" applyFill="1" applyBorder="1"/>
    <xf numFmtId="0" fontId="72" fillId="0" borderId="617" xfId="422" applyFont="1" applyFill="1" applyBorder="1"/>
    <xf numFmtId="3" fontId="40" fillId="0" borderId="616" xfId="422" applyNumberFormat="1" applyFont="1" applyFill="1" applyBorder="1" applyAlignment="1"/>
    <xf numFmtId="170" fontId="40" fillId="0" borderId="555" xfId="424" applyNumberFormat="1" applyFont="1" applyFill="1" applyBorder="1" applyAlignment="1"/>
    <xf numFmtId="3" fontId="40" fillId="0" borderId="555" xfId="422" applyNumberFormat="1" applyFont="1" applyFill="1" applyBorder="1" applyAlignment="1"/>
    <xf numFmtId="170" fontId="40" fillId="0" borderId="561" xfId="424" applyNumberFormat="1" applyFont="1" applyFill="1" applyBorder="1" applyAlignment="1"/>
    <xf numFmtId="178" fontId="40" fillId="0" borderId="586" xfId="400" applyNumberFormat="1" applyFont="1" applyFill="1" applyBorder="1" applyAlignment="1"/>
    <xf numFmtId="170" fontId="40" fillId="0" borderId="618" xfId="424" applyNumberFormat="1" applyFont="1" applyFill="1" applyBorder="1" applyAlignment="1"/>
    <xf numFmtId="178" fontId="40" fillId="0" borderId="554" xfId="425" applyNumberFormat="1" applyFont="1" applyFill="1" applyBorder="1"/>
    <xf numFmtId="0" fontId="82" fillId="0" borderId="504" xfId="422" applyFont="1" applyBorder="1"/>
    <xf numFmtId="0" fontId="72" fillId="0" borderId="580" xfId="422" applyFont="1" applyFill="1" applyBorder="1"/>
    <xf numFmtId="0" fontId="72" fillId="0" borderId="469" xfId="422" applyFont="1" applyFill="1" applyBorder="1"/>
    <xf numFmtId="3" fontId="72" fillId="0" borderId="580" xfId="422" applyNumberFormat="1" applyFont="1" applyFill="1" applyBorder="1" applyAlignment="1"/>
    <xf numFmtId="170" fontId="72" fillId="0" borderId="435" xfId="424" applyNumberFormat="1" applyFont="1" applyFill="1" applyBorder="1" applyAlignment="1"/>
    <xf numFmtId="3" fontId="72" fillId="0" borderId="435" xfId="422" applyNumberFormat="1" applyFont="1" applyFill="1" applyBorder="1" applyAlignment="1"/>
    <xf numFmtId="170" fontId="72" fillId="0" borderId="463" xfId="424" applyNumberFormat="1" applyFont="1" applyFill="1" applyBorder="1" applyAlignment="1"/>
    <xf numFmtId="178" fontId="72" fillId="0" borderId="464" xfId="425" applyNumberFormat="1" applyFont="1" applyFill="1" applyBorder="1"/>
    <xf numFmtId="216" fontId="110" fillId="0" borderId="529" xfId="437" applyNumberFormat="1" applyFont="1" applyFill="1" applyBorder="1"/>
    <xf numFmtId="178" fontId="107" fillId="0" borderId="578" xfId="475" applyNumberFormat="1" applyFont="1" applyFill="1" applyBorder="1"/>
    <xf numFmtId="216" fontId="112" fillId="0" borderId="582" xfId="437" applyNumberFormat="1" applyFont="1" applyFill="1" applyBorder="1"/>
    <xf numFmtId="216" fontId="110" fillId="0" borderId="582" xfId="437" applyNumberFormat="1" applyFont="1" applyFill="1" applyBorder="1"/>
    <xf numFmtId="216" fontId="87" fillId="0" borderId="582" xfId="437" applyNumberFormat="1" applyFont="1" applyFill="1" applyBorder="1"/>
    <xf numFmtId="0" fontId="40" fillId="0" borderId="576" xfId="304" applyFont="1" applyBorder="1"/>
    <xf numFmtId="216" fontId="112" fillId="39" borderId="55" xfId="437" applyNumberFormat="1" applyFont="1" applyFill="1" applyBorder="1"/>
    <xf numFmtId="216" fontId="112" fillId="39" borderId="51" xfId="437" applyNumberFormat="1" applyFont="1" applyFill="1" applyBorder="1"/>
    <xf numFmtId="216" fontId="112" fillId="39" borderId="388" xfId="437" applyNumberFormat="1" applyFont="1" applyFill="1" applyBorder="1"/>
    <xf numFmtId="216" fontId="112" fillId="39" borderId="36" xfId="437" applyNumberFormat="1" applyFont="1" applyFill="1" applyBorder="1"/>
    <xf numFmtId="0" fontId="72" fillId="0" borderId="589" xfId="304" applyFont="1" applyFill="1" applyBorder="1" applyAlignment="1">
      <alignment horizontal="center"/>
    </xf>
    <xf numFmtId="0" fontId="72" fillId="0" borderId="588" xfId="304" applyFont="1" applyFill="1" applyBorder="1" applyAlignment="1">
      <alignment horizontal="center"/>
    </xf>
    <xf numFmtId="216" fontId="112" fillId="39" borderId="447" xfId="437" applyNumberFormat="1" applyFont="1" applyFill="1" applyBorder="1"/>
    <xf numFmtId="0" fontId="72" fillId="0" borderId="619" xfId="304" applyFont="1" applyFill="1" applyBorder="1" applyAlignment="1">
      <alignment horizontal="center"/>
    </xf>
    <xf numFmtId="0" fontId="72" fillId="0" borderId="621" xfId="304" applyFont="1" applyFill="1" applyBorder="1" applyAlignment="1">
      <alignment horizontal="center"/>
    </xf>
    <xf numFmtId="0" fontId="72" fillId="0" borderId="622" xfId="304" applyFont="1" applyFill="1" applyBorder="1" applyAlignment="1">
      <alignment horizontal="center"/>
    </xf>
    <xf numFmtId="0" fontId="72" fillId="0" borderId="623" xfId="304" applyFont="1" applyFill="1" applyBorder="1" applyAlignment="1">
      <alignment horizontal="center"/>
    </xf>
    <xf numFmtId="0" fontId="72" fillId="0" borderId="333" xfId="0" applyFont="1" applyFill="1" applyBorder="1" applyAlignment="1" applyProtection="1">
      <alignment horizontal="center"/>
    </xf>
    <xf numFmtId="0" fontId="100" fillId="0" borderId="0" xfId="0" applyFont="1" applyFill="1" applyBorder="1" applyProtection="1"/>
    <xf numFmtId="216" fontId="117" fillId="0" borderId="0" xfId="437" applyNumberFormat="1" applyFont="1" applyFill="1" applyBorder="1"/>
    <xf numFmtId="216" fontId="112" fillId="39" borderId="37" xfId="437" applyNumberFormat="1" applyFont="1" applyFill="1" applyBorder="1"/>
    <xf numFmtId="216" fontId="112" fillId="39" borderId="21" xfId="437" applyNumberFormat="1" applyFont="1" applyFill="1" applyBorder="1"/>
    <xf numFmtId="216" fontId="112" fillId="39" borderId="19" xfId="437" applyNumberFormat="1" applyFont="1" applyFill="1" applyBorder="1"/>
    <xf numFmtId="219" fontId="87" fillId="0" borderId="199" xfId="437" applyNumberFormat="1" applyFont="1" applyFill="1" applyBorder="1"/>
    <xf numFmtId="219" fontId="87" fillId="0" borderId="205" xfId="437" applyNumberFormat="1" applyFont="1" applyFill="1" applyBorder="1"/>
    <xf numFmtId="0" fontId="40" fillId="0" borderId="199" xfId="304" applyFont="1" applyFill="1" applyBorder="1" applyAlignment="1" applyProtection="1">
      <alignment horizontal="center" wrapText="1"/>
    </xf>
    <xf numFmtId="182" fontId="86" fillId="0" borderId="199" xfId="437" applyNumberFormat="1" applyFont="1" applyFill="1" applyBorder="1"/>
    <xf numFmtId="182" fontId="86" fillId="0" borderId="199" xfId="437" applyNumberFormat="1" applyFont="1" applyFill="1" applyBorder="1" applyAlignment="1">
      <alignment horizontal="right"/>
    </xf>
    <xf numFmtId="182" fontId="86" fillId="0" borderId="199" xfId="437" applyNumberFormat="1" applyFont="1" applyFill="1" applyBorder="1" applyAlignment="1">
      <alignment horizontal="center"/>
    </xf>
    <xf numFmtId="182" fontId="87" fillId="0" borderId="199" xfId="437" applyNumberFormat="1" applyFont="1" applyFill="1" applyBorder="1"/>
    <xf numFmtId="182" fontId="87" fillId="0" borderId="199" xfId="437" applyNumberFormat="1" applyFont="1" applyBorder="1"/>
    <xf numFmtId="178" fontId="40" fillId="0" borderId="199" xfId="437" applyNumberFormat="1" applyFont="1" applyBorder="1"/>
    <xf numFmtId="10" fontId="40" fillId="0" borderId="199" xfId="427" applyNumberFormat="1" applyFont="1" applyBorder="1"/>
    <xf numFmtId="0" fontId="79" fillId="0" borderId="199" xfId="304" applyFont="1" applyFill="1" applyBorder="1" applyAlignment="1" applyProtection="1">
      <alignment horizontal="center" vertical="center"/>
    </xf>
    <xf numFmtId="0" fontId="40" fillId="0" borderId="199" xfId="304" applyFont="1" applyBorder="1"/>
    <xf numFmtId="216" fontId="112" fillId="0" borderId="602" xfId="437" applyNumberFormat="1" applyFont="1" applyFill="1" applyBorder="1"/>
    <xf numFmtId="0" fontId="40" fillId="0" borderId="473" xfId="0" applyFont="1" applyBorder="1" applyAlignment="1" applyProtection="1">
      <alignment horizontal="left"/>
    </xf>
    <xf numFmtId="0" fontId="40" fillId="0" borderId="617" xfId="0" applyFont="1" applyFill="1" applyBorder="1" applyProtection="1"/>
    <xf numFmtId="0" fontId="40" fillId="0" borderId="617" xfId="0" applyFont="1" applyBorder="1" applyProtection="1"/>
    <xf numFmtId="0" fontId="40" fillId="0" borderId="618" xfId="0" applyFont="1" applyBorder="1" applyProtection="1"/>
    <xf numFmtId="216" fontId="112" fillId="0" borderId="616" xfId="437" applyNumberFormat="1" applyFont="1" applyFill="1" applyBorder="1"/>
    <xf numFmtId="216" fontId="112" fillId="0" borderId="555" xfId="437" applyNumberFormat="1" applyFont="1" applyFill="1" applyBorder="1"/>
    <xf numFmtId="216" fontId="112" fillId="0" borderId="563" xfId="437" applyNumberFormat="1" applyFont="1" applyFill="1" applyBorder="1"/>
    <xf numFmtId="178" fontId="40" fillId="0" borderId="624" xfId="437" applyNumberFormat="1" applyFont="1" applyFill="1" applyBorder="1"/>
    <xf numFmtId="0" fontId="64" fillId="0" borderId="617" xfId="0" applyFont="1" applyFill="1" applyBorder="1" applyProtection="1"/>
    <xf numFmtId="216" fontId="40" fillId="0" borderId="557" xfId="290" applyNumberFormat="1" applyFont="1" applyFill="1" applyBorder="1"/>
    <xf numFmtId="216" fontId="40" fillId="0" borderId="563" xfId="290" applyNumberFormat="1" applyFont="1" applyFill="1" applyBorder="1"/>
    <xf numFmtId="0" fontId="40" fillId="0" borderId="473" xfId="0" applyFont="1" applyFill="1" applyBorder="1" applyAlignment="1">
      <alignment horizontal="left"/>
    </xf>
    <xf numFmtId="170" fontId="72" fillId="0" borderId="459" xfId="324" applyNumberFormat="1" applyFont="1" applyFill="1" applyBorder="1" applyProtection="1"/>
    <xf numFmtId="0" fontId="40" fillId="0" borderId="576" xfId="0" applyFont="1" applyFill="1" applyBorder="1"/>
    <xf numFmtId="0" fontId="40" fillId="0" borderId="0" xfId="0" applyFont="1" applyFill="1" applyAlignment="1"/>
    <xf numFmtId="0" fontId="72" fillId="0" borderId="0" xfId="0" applyFont="1" applyFill="1" applyAlignment="1"/>
    <xf numFmtId="178" fontId="40" fillId="0" borderId="557" xfId="437" applyNumberFormat="1" applyFont="1" applyFill="1" applyBorder="1"/>
    <xf numFmtId="218" fontId="112" fillId="0" borderId="0" xfId="437" applyNumberFormat="1" applyFont="1" applyFill="1" applyBorder="1"/>
    <xf numFmtId="170" fontId="87" fillId="0" borderId="627" xfId="401" applyNumberFormat="1" applyFont="1" applyFill="1" applyBorder="1"/>
    <xf numFmtId="216" fontId="87" fillId="0" borderId="627" xfId="437" applyNumberFormat="1" applyFont="1" applyFill="1" applyBorder="1"/>
    <xf numFmtId="0" fontId="72" fillId="0" borderId="0" xfId="0" applyFont="1" applyFill="1" applyBorder="1" applyAlignment="1" applyProtection="1">
      <alignment horizontal="center"/>
    </xf>
    <xf numFmtId="0" fontId="72" fillId="0" borderId="56" xfId="0" applyFont="1" applyFill="1" applyBorder="1" applyAlignment="1" applyProtection="1">
      <alignment horizontal="center"/>
    </xf>
    <xf numFmtId="10" fontId="112" fillId="0" borderId="0" xfId="324" applyNumberFormat="1" applyFont="1" applyFill="1" applyBorder="1"/>
    <xf numFmtId="170" fontId="40" fillId="0" borderId="0" xfId="401" applyNumberFormat="1" applyFont="1" applyFill="1" applyBorder="1" applyProtection="1"/>
    <xf numFmtId="218" fontId="112" fillId="0" borderId="48" xfId="437" applyNumberFormat="1" applyFont="1" applyFill="1" applyBorder="1"/>
    <xf numFmtId="170" fontId="112" fillId="0" borderId="448" xfId="324" applyNumberFormat="1" applyFont="1" applyFill="1" applyBorder="1"/>
    <xf numFmtId="216" fontId="112" fillId="0" borderId="54" xfId="437" applyNumberFormat="1" applyFont="1" applyFill="1" applyBorder="1"/>
    <xf numFmtId="216" fontId="112" fillId="0" borderId="454" xfId="437" applyNumberFormat="1" applyFont="1" applyFill="1" applyBorder="1"/>
    <xf numFmtId="218" fontId="112" fillId="0" borderId="37" xfId="437" applyNumberFormat="1" applyFont="1" applyFill="1" applyBorder="1"/>
    <xf numFmtId="170" fontId="112" fillId="0" borderId="37" xfId="324" applyNumberFormat="1" applyFont="1" applyFill="1" applyBorder="1"/>
    <xf numFmtId="170" fontId="112" fillId="0" borderId="48" xfId="324" applyNumberFormat="1" applyFont="1" applyFill="1" applyBorder="1"/>
    <xf numFmtId="170" fontId="112" fillId="0" borderId="124" xfId="324" applyNumberFormat="1" applyFont="1" applyFill="1" applyBorder="1"/>
    <xf numFmtId="170" fontId="112" fillId="0" borderId="388" xfId="324" applyNumberFormat="1" applyFont="1" applyFill="1" applyBorder="1"/>
    <xf numFmtId="10" fontId="112" fillId="0" borderId="55" xfId="324" applyNumberFormat="1" applyFont="1" applyFill="1" applyBorder="1"/>
    <xf numFmtId="10" fontId="112" fillId="0" borderId="124" xfId="324" applyNumberFormat="1" applyFont="1" applyFill="1" applyBorder="1"/>
    <xf numFmtId="170" fontId="40" fillId="0" borderId="180" xfId="401" applyNumberFormat="1" applyFont="1" applyFill="1" applyBorder="1" applyProtection="1"/>
    <xf numFmtId="170" fontId="40" fillId="0" borderId="211" xfId="401" applyNumberFormat="1" applyFont="1" applyFill="1" applyBorder="1" applyProtection="1"/>
    <xf numFmtId="218" fontId="112" fillId="0" borderId="5" xfId="437" applyNumberFormat="1" applyFont="1" applyFill="1" applyBorder="1"/>
    <xf numFmtId="9" fontId="87" fillId="0" borderId="112" xfId="401" applyNumberFormat="1" applyFont="1" applyFill="1" applyBorder="1"/>
    <xf numFmtId="9" fontId="87" fillId="0" borderId="100" xfId="401" applyNumberFormat="1" applyFont="1" applyFill="1" applyBorder="1"/>
    <xf numFmtId="9" fontId="87" fillId="0" borderId="101" xfId="401" applyNumberFormat="1" applyFont="1" applyFill="1" applyBorder="1"/>
    <xf numFmtId="9" fontId="112" fillId="0" borderId="452" xfId="324" applyNumberFormat="1" applyFont="1" applyFill="1" applyBorder="1"/>
    <xf numFmtId="192" fontId="40" fillId="0" borderId="24" xfId="0" applyNumberFormat="1" applyFont="1" applyFill="1" applyBorder="1" applyAlignment="1" applyProtection="1">
      <alignment horizontal="center"/>
    </xf>
    <xf numFmtId="165" fontId="40" fillId="0" borderId="20" xfId="0" applyNumberFormat="1" applyFont="1" applyFill="1" applyBorder="1" applyAlignment="1" applyProtection="1">
      <alignment horizontal="center"/>
    </xf>
    <xf numFmtId="178" fontId="40" fillId="0" borderId="198" xfId="290" applyNumberFormat="1" applyFont="1" applyFill="1" applyBorder="1"/>
    <xf numFmtId="10" fontId="40" fillId="0" borderId="20" xfId="401" applyNumberFormat="1" applyFont="1" applyFill="1" applyBorder="1" applyProtection="1"/>
    <xf numFmtId="216" fontId="112" fillId="0" borderId="630" xfId="437" applyNumberFormat="1" applyFont="1" applyFill="1" applyBorder="1"/>
    <xf numFmtId="216" fontId="112" fillId="0" borderId="596" xfId="437" applyNumberFormat="1" applyFont="1" applyFill="1" applyBorder="1"/>
    <xf numFmtId="216" fontId="112" fillId="0" borderId="459" xfId="437" applyNumberFormat="1" applyFont="1" applyFill="1" applyBorder="1"/>
    <xf numFmtId="216" fontId="112" fillId="0" borderId="631" xfId="437" applyNumberFormat="1" applyFont="1" applyFill="1" applyBorder="1"/>
    <xf numFmtId="216" fontId="112" fillId="0" borderId="632" xfId="437" applyNumberFormat="1" applyFont="1" applyFill="1" applyBorder="1"/>
    <xf numFmtId="216" fontId="112" fillId="0" borderId="628" xfId="437" applyNumberFormat="1" applyFont="1" applyFill="1" applyBorder="1"/>
    <xf numFmtId="216" fontId="112" fillId="0" borderId="370" xfId="437" applyNumberFormat="1" applyFont="1" applyFill="1" applyBorder="1"/>
    <xf numFmtId="216" fontId="112" fillId="0" borderId="215" xfId="437" applyNumberFormat="1" applyFont="1" applyFill="1" applyBorder="1"/>
    <xf numFmtId="216" fontId="110" fillId="0" borderId="457" xfId="437" applyNumberFormat="1" applyFont="1" applyFill="1" applyBorder="1"/>
    <xf numFmtId="216" fontId="110" fillId="0" borderId="460" xfId="437" applyNumberFormat="1" applyFont="1" applyFill="1" applyBorder="1"/>
    <xf numFmtId="216" fontId="112" fillId="0" borderId="458" xfId="437" applyNumberFormat="1" applyFont="1" applyFill="1" applyBorder="1"/>
    <xf numFmtId="216" fontId="112" fillId="0" borderId="239" xfId="437" applyNumberFormat="1" applyFont="1" applyFill="1" applyBorder="1"/>
    <xf numFmtId="216" fontId="112" fillId="0" borderId="461" xfId="437" applyNumberFormat="1" applyFont="1" applyFill="1" applyBorder="1"/>
    <xf numFmtId="216" fontId="112" fillId="0" borderId="228" xfId="437" applyNumberFormat="1" applyFont="1" applyFill="1" applyBorder="1"/>
    <xf numFmtId="216" fontId="110" fillId="0" borderId="458" xfId="437" applyNumberFormat="1" applyFont="1" applyFill="1" applyBorder="1"/>
    <xf numFmtId="216" fontId="110" fillId="0" borderId="239" xfId="437" applyNumberFormat="1" applyFont="1" applyFill="1" applyBorder="1"/>
    <xf numFmtId="216" fontId="112" fillId="0" borderId="457" xfId="437" applyNumberFormat="1" applyFont="1" applyFill="1" applyBorder="1"/>
    <xf numFmtId="216" fontId="112" fillId="0" borderId="460" xfId="437" applyNumberFormat="1" applyFont="1" applyFill="1" applyBorder="1"/>
    <xf numFmtId="37" fontId="72" fillId="0" borderId="124" xfId="0" applyNumberFormat="1" applyFont="1" applyFill="1" applyBorder="1" applyProtection="1"/>
    <xf numFmtId="171" fontId="72" fillId="0" borderId="215" xfId="291" applyNumberFormat="1" applyFont="1" applyFill="1" applyBorder="1" applyProtection="1"/>
    <xf numFmtId="170" fontId="112" fillId="0" borderId="215" xfId="324" applyNumberFormat="1" applyFont="1" applyFill="1" applyBorder="1"/>
    <xf numFmtId="216" fontId="112" fillId="0" borderId="462" xfId="437" applyNumberFormat="1" applyFont="1" applyFill="1" applyBorder="1"/>
    <xf numFmtId="216" fontId="112" fillId="0" borderId="463" xfId="437" applyNumberFormat="1" applyFont="1" applyFill="1" applyBorder="1"/>
    <xf numFmtId="216" fontId="112" fillId="0" borderId="82" xfId="437" applyNumberFormat="1" applyFont="1" applyFill="1" applyBorder="1"/>
    <xf numFmtId="216" fontId="110" fillId="0" borderId="113" xfId="437" applyNumberFormat="1" applyFont="1" applyFill="1" applyBorder="1"/>
    <xf numFmtId="216" fontId="110" fillId="0" borderId="115" xfId="437" applyNumberFormat="1" applyFont="1" applyFill="1" applyBorder="1"/>
    <xf numFmtId="171" fontId="72" fillId="0" borderId="388" xfId="291" applyNumberFormat="1" applyFont="1" applyFill="1" applyBorder="1" applyProtection="1"/>
    <xf numFmtId="216" fontId="112" fillId="0" borderId="40" xfId="437" applyNumberFormat="1" applyFont="1" applyFill="1" applyBorder="1"/>
    <xf numFmtId="216" fontId="112" fillId="0" borderId="464" xfId="437" applyNumberFormat="1" applyFont="1" applyFill="1" applyBorder="1"/>
    <xf numFmtId="218" fontId="112" fillId="0" borderId="85" xfId="437" applyNumberFormat="1" applyFont="1" applyFill="1" applyBorder="1"/>
    <xf numFmtId="218" fontId="112" fillId="0" borderId="54" xfId="437" applyNumberFormat="1" applyFont="1" applyFill="1" applyBorder="1"/>
    <xf numFmtId="218" fontId="112" fillId="0" borderId="60" xfId="437" applyNumberFormat="1" applyFont="1" applyFill="1" applyBorder="1"/>
    <xf numFmtId="218" fontId="112" fillId="0" borderId="200" xfId="437" applyNumberFormat="1" applyFont="1" applyFill="1" applyBorder="1"/>
    <xf numFmtId="218" fontId="112" fillId="0" borderId="180" xfId="437" applyNumberFormat="1" applyFont="1" applyFill="1" applyBorder="1"/>
    <xf numFmtId="218" fontId="112" fillId="0" borderId="21" xfId="437" applyNumberFormat="1" applyFont="1" applyFill="1" applyBorder="1"/>
    <xf numFmtId="168" fontId="112" fillId="0" borderId="200" xfId="290" applyNumberFormat="1" applyFont="1" applyFill="1" applyBorder="1"/>
    <xf numFmtId="218" fontId="110" fillId="0" borderId="43" xfId="437" applyNumberFormat="1" applyFont="1" applyFill="1" applyBorder="1"/>
    <xf numFmtId="218" fontId="110" fillId="0" borderId="70" xfId="437" applyNumberFormat="1" applyFont="1" applyFill="1" applyBorder="1"/>
    <xf numFmtId="218" fontId="110" fillId="0" borderId="63" xfId="437" applyNumberFormat="1" applyFont="1" applyFill="1" applyBorder="1"/>
    <xf numFmtId="218" fontId="110" fillId="0" borderId="278" xfId="437" applyNumberFormat="1" applyFont="1" applyFill="1" applyBorder="1"/>
    <xf numFmtId="218" fontId="110" fillId="0" borderId="29" xfId="437" applyNumberFormat="1" applyFont="1" applyFill="1" applyBorder="1"/>
    <xf numFmtId="218" fontId="110" fillId="0" borderId="436" xfId="437" applyNumberFormat="1" applyFont="1" applyFill="1" applyBorder="1"/>
    <xf numFmtId="10" fontId="87" fillId="0" borderId="577" xfId="401" applyNumberFormat="1" applyFont="1" applyFill="1" applyBorder="1"/>
    <xf numFmtId="10" fontId="87" fillId="0" borderId="584" xfId="401" applyNumberFormat="1" applyFont="1" applyFill="1" applyBorder="1"/>
    <xf numFmtId="10" fontId="87" fillId="0" borderId="521" xfId="401" applyNumberFormat="1" applyFont="1" applyFill="1" applyBorder="1"/>
    <xf numFmtId="10" fontId="87" fillId="0" borderId="585" xfId="401" applyNumberFormat="1" applyFont="1" applyFill="1" applyBorder="1"/>
    <xf numFmtId="10" fontId="87" fillId="0" borderId="583" xfId="401" applyNumberFormat="1" applyFont="1" applyFill="1" applyBorder="1"/>
    <xf numFmtId="10" fontId="112" fillId="0" borderId="454" xfId="324" applyNumberFormat="1" applyFont="1" applyFill="1" applyBorder="1"/>
    <xf numFmtId="10" fontId="112" fillId="0" borderId="374" xfId="324" applyNumberFormat="1" applyFont="1" applyFill="1" applyBorder="1"/>
    <xf numFmtId="10" fontId="112" fillId="0" borderId="60" xfId="324" applyNumberFormat="1" applyFont="1" applyFill="1" applyBorder="1"/>
    <xf numFmtId="10" fontId="102" fillId="0" borderId="0" xfId="401" applyNumberFormat="1" applyFont="1" applyFill="1" applyBorder="1" applyProtection="1"/>
    <xf numFmtId="10" fontId="102" fillId="0" borderId="441" xfId="401" applyNumberFormat="1" applyFont="1" applyFill="1" applyBorder="1" applyProtection="1"/>
    <xf numFmtId="10" fontId="102" fillId="0" borderId="37" xfId="401" applyNumberFormat="1" applyFont="1" applyFill="1" applyBorder="1" applyProtection="1"/>
    <xf numFmtId="10" fontId="102" fillId="0" borderId="576" xfId="401" applyNumberFormat="1" applyFont="1" applyFill="1" applyBorder="1" applyProtection="1"/>
    <xf numFmtId="10" fontId="102" fillId="0" borderId="397" xfId="401" applyNumberFormat="1" applyFont="1" applyFill="1" applyBorder="1" applyProtection="1"/>
    <xf numFmtId="10" fontId="102" fillId="0" borderId="447" xfId="401" applyNumberFormat="1" applyFont="1" applyFill="1" applyBorder="1" applyProtection="1"/>
    <xf numFmtId="10" fontId="102" fillId="0" borderId="578" xfId="401" applyNumberFormat="1" applyFont="1" applyFill="1" applyBorder="1" applyProtection="1"/>
    <xf numFmtId="10" fontId="102" fillId="0" borderId="124" xfId="324" applyNumberFormat="1" applyFont="1" applyFill="1" applyBorder="1" applyProtection="1"/>
    <xf numFmtId="10" fontId="102" fillId="0" borderId="388" xfId="324" applyNumberFormat="1" applyFont="1" applyFill="1" applyBorder="1" applyProtection="1"/>
    <xf numFmtId="10" fontId="102" fillId="0" borderId="21" xfId="324" applyNumberFormat="1" applyFont="1" applyFill="1" applyBorder="1" applyProtection="1"/>
    <xf numFmtId="10" fontId="87" fillId="0" borderId="582" xfId="401" applyNumberFormat="1" applyFont="1" applyFill="1" applyBorder="1"/>
    <xf numFmtId="10" fontId="87" fillId="0" borderId="587" xfId="401" applyNumberFormat="1" applyFont="1" applyFill="1" applyBorder="1"/>
    <xf numFmtId="10" fontId="87" fillId="0" borderId="586" xfId="401" applyNumberFormat="1" applyFont="1" applyFill="1" applyBorder="1"/>
    <xf numFmtId="10" fontId="87" fillId="0" borderId="576" xfId="401" applyNumberFormat="1" applyFont="1" applyFill="1" applyBorder="1"/>
    <xf numFmtId="10" fontId="87" fillId="0" borderId="447" xfId="401" applyNumberFormat="1" applyFont="1" applyFill="1" applyBorder="1"/>
    <xf numFmtId="10" fontId="87" fillId="0" borderId="578" xfId="401" applyNumberFormat="1" applyFont="1" applyFill="1" applyBorder="1"/>
    <xf numFmtId="10" fontId="112" fillId="0" borderId="582" xfId="324" applyNumberFormat="1" applyFont="1" applyFill="1" applyBorder="1"/>
    <xf numFmtId="10" fontId="112" fillId="0" borderId="388" xfId="324" applyNumberFormat="1" applyFont="1" applyFill="1" applyBorder="1"/>
    <xf numFmtId="10" fontId="112" fillId="0" borderId="21" xfId="324" applyNumberFormat="1" applyFont="1" applyFill="1" applyBorder="1"/>
    <xf numFmtId="10" fontId="112" fillId="0" borderId="116" xfId="324" applyNumberFormat="1" applyFont="1" applyFill="1" applyBorder="1"/>
    <xf numFmtId="10" fontId="112" fillId="0" borderId="129" xfId="324" applyNumberFormat="1" applyFont="1" applyFill="1" applyBorder="1"/>
    <xf numFmtId="10" fontId="112" fillId="0" borderId="31" xfId="324" applyNumberFormat="1" applyFont="1" applyFill="1" applyBorder="1"/>
    <xf numFmtId="10" fontId="112" fillId="0" borderId="82" xfId="324" applyNumberFormat="1" applyFont="1" applyFill="1" applyBorder="1"/>
    <xf numFmtId="10" fontId="112" fillId="0" borderId="458" xfId="324" applyNumberFormat="1" applyFont="1" applyFill="1" applyBorder="1"/>
    <xf numFmtId="10" fontId="112" fillId="0" borderId="115" xfId="324" applyNumberFormat="1" applyFont="1" applyFill="1" applyBorder="1"/>
    <xf numFmtId="10" fontId="40" fillId="0" borderId="110" xfId="0" applyNumberFormat="1" applyFont="1" applyFill="1" applyBorder="1" applyProtection="1"/>
    <xf numFmtId="10" fontId="40" fillId="0" borderId="459" xfId="0" applyNumberFormat="1" applyFont="1" applyFill="1" applyBorder="1" applyProtection="1"/>
    <xf numFmtId="10" fontId="40" fillId="0" borderId="464" xfId="0" applyNumberFormat="1" applyFont="1" applyFill="1" applyBorder="1" applyProtection="1"/>
    <xf numFmtId="216" fontId="110" fillId="0" borderId="373" xfId="437" applyNumberFormat="1" applyFont="1" applyFill="1" applyBorder="1"/>
    <xf numFmtId="216" fontId="110" fillId="0" borderId="54" xfId="437" applyNumberFormat="1" applyFont="1" applyFill="1" applyBorder="1"/>
    <xf numFmtId="216" fontId="110" fillId="0" borderId="60" xfId="437" applyNumberFormat="1" applyFont="1" applyFill="1" applyBorder="1"/>
    <xf numFmtId="216" fontId="112" fillId="0" borderId="443" xfId="437" applyNumberFormat="1" applyFont="1" applyFill="1" applyBorder="1"/>
    <xf numFmtId="216" fontId="112" fillId="0" borderId="444" xfId="437" applyNumberFormat="1" applyFont="1" applyFill="1" applyBorder="1"/>
    <xf numFmtId="216" fontId="112" fillId="0" borderId="244" xfId="437" applyNumberFormat="1" applyFont="1" applyFill="1" applyBorder="1"/>
    <xf numFmtId="216" fontId="86" fillId="0" borderId="21" xfId="437" applyNumberFormat="1" applyFont="1" applyFill="1" applyBorder="1"/>
    <xf numFmtId="216" fontId="86" fillId="0" borderId="397" xfId="437" applyNumberFormat="1" applyFont="1" applyFill="1" applyBorder="1"/>
    <xf numFmtId="216" fontId="86" fillId="0" borderId="427" xfId="437" applyNumberFormat="1" applyFont="1" applyFill="1" applyBorder="1"/>
    <xf numFmtId="216" fontId="87" fillId="0" borderId="119" xfId="437" applyNumberFormat="1" applyFont="1" applyFill="1" applyBorder="1"/>
    <xf numFmtId="0" fontId="40" fillId="0" borderId="109" xfId="0" applyFont="1" applyFill="1" applyBorder="1"/>
    <xf numFmtId="216" fontId="87" fillId="0" borderId="513" xfId="437" applyNumberFormat="1" applyFont="1" applyFill="1" applyBorder="1"/>
    <xf numFmtId="216" fontId="87" fillId="39" borderId="435" xfId="437" applyNumberFormat="1" applyFont="1" applyFill="1" applyBorder="1"/>
    <xf numFmtId="216" fontId="87" fillId="39" borderId="494" xfId="437" applyNumberFormat="1" applyFont="1" applyFill="1" applyBorder="1"/>
    <xf numFmtId="216" fontId="87" fillId="39" borderId="410" xfId="437" applyNumberFormat="1" applyFont="1" applyFill="1" applyBorder="1"/>
    <xf numFmtId="216" fontId="87" fillId="39" borderId="439" xfId="437" applyNumberFormat="1" applyFont="1" applyFill="1" applyBorder="1"/>
    <xf numFmtId="216" fontId="87" fillId="39" borderId="510" xfId="437" applyNumberFormat="1" applyFont="1" applyFill="1" applyBorder="1"/>
    <xf numFmtId="178" fontId="40" fillId="0" borderId="451" xfId="437" applyNumberFormat="1" applyFont="1" applyFill="1" applyBorder="1"/>
    <xf numFmtId="216" fontId="87" fillId="0" borderId="427" xfId="437" applyNumberFormat="1" applyFont="1" applyFill="1" applyBorder="1"/>
    <xf numFmtId="178" fontId="40" fillId="0" borderId="547" xfId="437" applyNumberFormat="1" applyFont="1" applyFill="1" applyBorder="1"/>
    <xf numFmtId="178" fontId="40" fillId="0" borderId="446" xfId="437" applyNumberFormat="1" applyFont="1" applyFill="1" applyBorder="1"/>
    <xf numFmtId="178" fontId="40" fillId="0" borderId="447" xfId="437" applyNumberFormat="1" applyFont="1" applyFill="1" applyBorder="1"/>
    <xf numFmtId="178" fontId="72" fillId="0" borderId="551" xfId="437" applyNumberFormat="1" applyFont="1" applyFill="1" applyBorder="1"/>
    <xf numFmtId="178" fontId="72" fillId="0" borderId="552" xfId="437" applyNumberFormat="1" applyFont="1" applyFill="1" applyBorder="1"/>
    <xf numFmtId="178" fontId="72" fillId="0" borderId="553" xfId="437" applyNumberFormat="1" applyFont="1" applyFill="1" applyBorder="1"/>
    <xf numFmtId="178" fontId="40" fillId="0" borderId="386" xfId="437" applyNumberFormat="1" applyFont="1" applyFill="1" applyBorder="1"/>
    <xf numFmtId="216" fontId="87" fillId="0" borderId="554" xfId="437" applyNumberFormat="1" applyFont="1" applyFill="1" applyBorder="1"/>
    <xf numFmtId="216" fontId="87" fillId="0" borderId="555" xfId="437" applyNumberFormat="1" applyFont="1" applyFill="1" applyBorder="1"/>
    <xf numFmtId="216" fontId="87" fillId="0" borderId="556" xfId="437" applyNumberFormat="1" applyFont="1" applyFill="1" applyBorder="1"/>
    <xf numFmtId="178" fontId="40" fillId="0" borderId="551" xfId="437" applyNumberFormat="1" applyFont="1" applyFill="1" applyBorder="1"/>
    <xf numFmtId="178" fontId="40" fillId="0" borderId="552" xfId="437" applyNumberFormat="1" applyFont="1" applyFill="1" applyBorder="1"/>
    <xf numFmtId="178" fontId="40" fillId="0" borderId="553" xfId="437" applyNumberFormat="1" applyFont="1" applyFill="1" applyBorder="1"/>
    <xf numFmtId="216" fontId="87" fillId="0" borderId="557" xfId="437" applyNumberFormat="1" applyFont="1" applyFill="1" applyBorder="1"/>
    <xf numFmtId="178" fontId="40" fillId="0" borderId="559" xfId="437" applyNumberFormat="1" applyFont="1" applyFill="1" applyBorder="1"/>
    <xf numFmtId="178" fontId="40" fillId="0" borderId="560" xfId="437" applyNumberFormat="1" applyFont="1" applyFill="1" applyBorder="1"/>
    <xf numFmtId="178" fontId="40" fillId="0" borderId="561" xfId="437" applyNumberFormat="1" applyFont="1" applyFill="1" applyBorder="1"/>
    <xf numFmtId="178" fontId="40" fillId="0" borderId="562" xfId="437" applyNumberFormat="1" applyFont="1" applyFill="1" applyBorder="1"/>
    <xf numFmtId="178" fontId="40" fillId="0" borderId="563" xfId="437" applyNumberFormat="1" applyFont="1" applyFill="1" applyBorder="1"/>
    <xf numFmtId="178" fontId="72" fillId="0" borderId="124" xfId="437" applyNumberFormat="1" applyFont="1" applyFill="1" applyBorder="1"/>
    <xf numFmtId="216" fontId="87" fillId="0" borderId="564" xfId="437" applyNumberFormat="1" applyFont="1" applyFill="1" applyBorder="1"/>
    <xf numFmtId="178" fontId="72" fillId="0" borderId="118" xfId="437" applyNumberFormat="1" applyFont="1" applyFill="1" applyBorder="1"/>
    <xf numFmtId="178" fontId="72" fillId="0" borderId="511" xfId="437" applyNumberFormat="1" applyFont="1" applyFill="1" applyBorder="1"/>
    <xf numFmtId="178" fontId="40" fillId="0" borderId="569" xfId="437" applyNumberFormat="1" applyFont="1" applyFill="1" applyBorder="1"/>
    <xf numFmtId="178" fontId="40" fillId="0" borderId="570" xfId="437" applyNumberFormat="1" applyFont="1" applyFill="1" applyBorder="1"/>
    <xf numFmtId="178" fontId="40" fillId="0" borderId="158" xfId="437" applyNumberFormat="1" applyFont="1" applyFill="1" applyBorder="1"/>
    <xf numFmtId="216" fontId="87" fillId="0" borderId="572" xfId="437" applyNumberFormat="1" applyFont="1" applyFill="1" applyBorder="1"/>
    <xf numFmtId="216" fontId="87" fillId="0" borderId="272" xfId="437" applyNumberFormat="1" applyFont="1" applyFill="1" applyBorder="1"/>
    <xf numFmtId="216" fontId="112" fillId="0" borderId="447" xfId="437" applyNumberFormat="1" applyFont="1" applyFill="1" applyBorder="1"/>
    <xf numFmtId="216" fontId="112" fillId="0" borderId="590" xfId="437" applyNumberFormat="1" applyFont="1" applyFill="1" applyBorder="1"/>
    <xf numFmtId="216" fontId="112" fillId="0" borderId="591" xfId="437" applyNumberFormat="1" applyFont="1" applyFill="1" applyBorder="1"/>
    <xf numFmtId="170" fontId="112" fillId="0" borderId="132" xfId="324" applyNumberFormat="1" applyFont="1" applyFill="1" applyBorder="1"/>
    <xf numFmtId="170" fontId="112" fillId="0" borderId="346" xfId="324" applyNumberFormat="1" applyFont="1" applyFill="1" applyBorder="1"/>
    <xf numFmtId="170" fontId="112" fillId="0" borderId="62" xfId="324" applyNumberFormat="1" applyFont="1" applyFill="1" applyBorder="1"/>
    <xf numFmtId="170" fontId="112" fillId="0" borderId="361" xfId="324" applyNumberFormat="1" applyFont="1" applyFill="1" applyBorder="1"/>
    <xf numFmtId="170" fontId="112" fillId="0" borderId="594" xfId="324" applyNumberFormat="1" applyFont="1" applyFill="1" applyBorder="1"/>
    <xf numFmtId="170" fontId="112" fillId="0" borderId="593" xfId="324" applyNumberFormat="1" applyFont="1" applyFill="1" applyBorder="1"/>
    <xf numFmtId="216" fontId="112" fillId="0" borderId="595" xfId="437" applyNumberFormat="1" applyFont="1" applyFill="1" applyBorder="1"/>
    <xf numFmtId="216" fontId="112" fillId="0" borderId="571" xfId="437" applyNumberFormat="1" applyFont="1" applyFill="1" applyBorder="1"/>
    <xf numFmtId="216" fontId="112" fillId="0" borderId="597" xfId="437" applyNumberFormat="1" applyFont="1" applyFill="1" applyBorder="1"/>
    <xf numFmtId="216" fontId="110" fillId="0" borderId="41" xfId="437" applyNumberFormat="1" applyFont="1" applyFill="1" applyBorder="1"/>
    <xf numFmtId="216" fontId="110" fillId="0" borderId="459" xfId="437" applyNumberFormat="1" applyFont="1" applyFill="1" applyBorder="1"/>
    <xf numFmtId="216" fontId="110" fillId="0" borderId="464" xfId="437" applyNumberFormat="1" applyFont="1" applyFill="1" applyBorder="1"/>
    <xf numFmtId="216" fontId="110" fillId="0" borderId="590" xfId="437" applyNumberFormat="1" applyFont="1" applyFill="1" applyBorder="1"/>
    <xf numFmtId="216" fontId="110" fillId="0" borderId="591" xfId="437" applyNumberFormat="1" applyFont="1" applyFill="1" applyBorder="1"/>
    <xf numFmtId="216" fontId="110" fillId="0" borderId="583" xfId="437" applyNumberFormat="1" applyFont="1" applyFill="1" applyBorder="1"/>
    <xf numFmtId="216" fontId="110" fillId="0" borderId="581" xfId="437" applyNumberFormat="1" applyFont="1" applyFill="1" applyBorder="1"/>
    <xf numFmtId="216" fontId="110" fillId="0" borderId="447" xfId="437" applyNumberFormat="1" applyFont="1" applyFill="1" applyBorder="1"/>
    <xf numFmtId="216" fontId="110" fillId="0" borderId="29" xfId="437" applyNumberFormat="1" applyFont="1" applyFill="1" applyBorder="1"/>
    <xf numFmtId="216" fontId="72" fillId="0" borderId="379" xfId="290" applyNumberFormat="1" applyFont="1" applyFill="1" applyBorder="1" applyProtection="1"/>
    <xf numFmtId="216" fontId="72" fillId="0" borderId="532" xfId="290" applyNumberFormat="1" applyFont="1" applyFill="1" applyBorder="1" applyProtection="1"/>
    <xf numFmtId="216" fontId="72" fillId="0" borderId="600" xfId="290" applyNumberFormat="1" applyFont="1" applyFill="1" applyBorder="1" applyProtection="1"/>
    <xf numFmtId="216" fontId="40" fillId="0" borderId="36" xfId="0" applyNumberFormat="1" applyFont="1" applyFill="1" applyBorder="1"/>
    <xf numFmtId="216" fontId="40" fillId="0" borderId="388" xfId="0" applyNumberFormat="1" applyFont="1" applyFill="1" applyBorder="1"/>
    <xf numFmtId="216" fontId="40" fillId="0" borderId="51" xfId="0" applyNumberFormat="1" applyFont="1" applyFill="1" applyBorder="1"/>
    <xf numFmtId="216" fontId="40" fillId="0" borderId="36" xfId="290" applyNumberFormat="1" applyFont="1" applyFill="1" applyBorder="1" applyProtection="1"/>
    <xf numFmtId="216" fontId="40" fillId="0" borderId="388" xfId="290" applyNumberFormat="1" applyFont="1" applyFill="1" applyBorder="1" applyProtection="1"/>
    <xf numFmtId="216" fontId="72" fillId="0" borderId="38" xfId="0" applyNumberFormat="1" applyFont="1" applyFill="1" applyBorder="1"/>
    <xf numFmtId="216" fontId="72" fillId="0" borderId="598" xfId="0" applyNumberFormat="1" applyFont="1" applyFill="1" applyBorder="1"/>
    <xf numFmtId="216" fontId="72" fillId="0" borderId="591" xfId="0" applyNumberFormat="1" applyFont="1" applyFill="1" applyBorder="1"/>
    <xf numFmtId="216" fontId="72" fillId="0" borderId="93" xfId="0" applyNumberFormat="1" applyFont="1" applyFill="1" applyBorder="1"/>
    <xf numFmtId="216" fontId="72" fillId="0" borderId="36" xfId="0" applyNumberFormat="1" applyFont="1" applyFill="1" applyBorder="1"/>
    <xf numFmtId="216" fontId="72" fillId="0" borderId="0" xfId="0" applyNumberFormat="1" applyFont="1" applyFill="1" applyBorder="1"/>
    <xf numFmtId="216" fontId="72" fillId="0" borderId="388" xfId="0" applyNumberFormat="1" applyFont="1" applyFill="1" applyBorder="1"/>
    <xf numFmtId="216" fontId="72" fillId="0" borderId="51" xfId="0" applyNumberFormat="1" applyFont="1" applyFill="1" applyBorder="1"/>
    <xf numFmtId="216" fontId="72" fillId="0" borderId="388" xfId="290" applyNumberFormat="1" applyFont="1" applyFill="1" applyBorder="1" applyProtection="1"/>
    <xf numFmtId="216" fontId="40" fillId="0" borderId="22" xfId="290" applyNumberFormat="1" applyFont="1" applyFill="1" applyBorder="1" applyProtection="1"/>
    <xf numFmtId="216" fontId="40" fillId="0" borderId="88" xfId="290" applyNumberFormat="1" applyFont="1" applyFill="1" applyBorder="1" applyProtection="1"/>
    <xf numFmtId="216" fontId="40" fillId="0" borderId="16" xfId="290" applyNumberFormat="1" applyFont="1" applyFill="1" applyBorder="1" applyProtection="1"/>
    <xf numFmtId="216" fontId="40" fillId="0" borderId="87" xfId="0" applyNumberFormat="1" applyFont="1" applyFill="1" applyBorder="1"/>
    <xf numFmtId="216" fontId="40" fillId="0" borderId="599" xfId="0" applyNumberFormat="1" applyFont="1" applyFill="1" applyBorder="1"/>
    <xf numFmtId="216" fontId="72" fillId="0" borderId="597" xfId="0" applyNumberFormat="1" applyFont="1" applyFill="1" applyBorder="1"/>
    <xf numFmtId="216" fontId="72" fillId="0" borderId="102" xfId="0" applyNumberFormat="1" applyFont="1" applyFill="1" applyBorder="1"/>
    <xf numFmtId="216" fontId="72" fillId="0" borderId="28" xfId="290" applyNumberFormat="1" applyFont="1" applyFill="1" applyBorder="1" applyProtection="1"/>
    <xf numFmtId="216" fontId="72" fillId="0" borderId="39" xfId="290" applyNumberFormat="1" applyFont="1" applyFill="1" applyBorder="1" applyProtection="1"/>
    <xf numFmtId="216" fontId="72" fillId="0" borderId="535" xfId="290" applyNumberFormat="1" applyFont="1" applyFill="1" applyBorder="1" applyProtection="1"/>
    <xf numFmtId="216" fontId="72" fillId="0" borderId="592" xfId="290" applyNumberFormat="1" applyFont="1" applyFill="1" applyBorder="1" applyProtection="1"/>
    <xf numFmtId="216" fontId="40" fillId="0" borderId="374" xfId="0" applyNumberFormat="1" applyFont="1" applyFill="1" applyBorder="1"/>
    <xf numFmtId="216" fontId="40" fillId="0" borderId="583" xfId="0" applyNumberFormat="1" applyFont="1" applyFill="1" applyBorder="1"/>
    <xf numFmtId="216" fontId="40" fillId="0" borderId="581" xfId="0" applyNumberFormat="1" applyFont="1" applyFill="1" applyBorder="1"/>
    <xf numFmtId="216" fontId="40" fillId="0" borderId="84" xfId="0" applyNumberFormat="1" applyFont="1" applyFill="1" applyBorder="1"/>
    <xf numFmtId="216" fontId="111" fillId="0" borderId="36" xfId="0" applyNumberFormat="1" applyFont="1" applyFill="1" applyBorder="1"/>
    <xf numFmtId="216" fontId="111" fillId="0" borderId="447" xfId="0" applyNumberFormat="1" applyFont="1" applyFill="1" applyBorder="1" applyAlignment="1">
      <alignment horizontal="right"/>
    </xf>
    <xf numFmtId="216" fontId="111" fillId="0" borderId="388" xfId="0" applyNumberFormat="1" applyFont="1" applyFill="1" applyBorder="1" applyAlignment="1">
      <alignment horizontal="right"/>
    </xf>
    <xf numFmtId="216" fontId="111" fillId="0" borderId="51" xfId="0" applyNumberFormat="1" applyFont="1" applyFill="1" applyBorder="1" applyAlignment="1">
      <alignment horizontal="right"/>
    </xf>
    <xf numFmtId="216" fontId="111" fillId="0" borderId="50" xfId="290" applyNumberFormat="1" applyFont="1" applyFill="1" applyBorder="1" applyProtection="1"/>
    <xf numFmtId="216" fontId="111" fillId="0" borderId="459" xfId="290" applyNumberFormat="1" applyFont="1" applyFill="1" applyBorder="1" applyAlignment="1" applyProtection="1">
      <alignment horizontal="right"/>
    </xf>
    <xf numFmtId="216" fontId="111" fillId="0" borderId="464" xfId="290" applyNumberFormat="1" applyFont="1" applyFill="1" applyBorder="1" applyAlignment="1" applyProtection="1">
      <alignment horizontal="right"/>
    </xf>
    <xf numFmtId="216" fontId="111" fillId="0" borderId="27" xfId="290" applyNumberFormat="1" applyFont="1" applyFill="1" applyBorder="1" applyAlignment="1" applyProtection="1">
      <alignment horizontal="right"/>
    </xf>
    <xf numFmtId="178" fontId="40" fillId="0" borderId="397" xfId="0" applyNumberFormat="1" applyFont="1" applyFill="1" applyBorder="1" applyProtection="1"/>
    <xf numFmtId="0" fontId="40" fillId="0" borderId="114" xfId="0" applyFont="1" applyFill="1" applyBorder="1" applyProtection="1"/>
    <xf numFmtId="170" fontId="72" fillId="0" borderId="574" xfId="324" applyNumberFormat="1" applyFont="1" applyFill="1" applyBorder="1" applyProtection="1"/>
    <xf numFmtId="170" fontId="72" fillId="0" borderId="50" xfId="324" applyNumberFormat="1" applyFont="1" applyFill="1" applyBorder="1" applyProtection="1"/>
    <xf numFmtId="170" fontId="72" fillId="0" borderId="110" xfId="324" applyNumberFormat="1" applyFont="1" applyFill="1" applyBorder="1" applyProtection="1"/>
    <xf numFmtId="170" fontId="72" fillId="0" borderId="40" xfId="324" applyNumberFormat="1" applyFont="1" applyFill="1" applyBorder="1" applyProtection="1"/>
    <xf numFmtId="170" fontId="72" fillId="0" borderId="27" xfId="324" applyNumberFormat="1" applyFont="1" applyFill="1" applyBorder="1" applyProtection="1"/>
    <xf numFmtId="178" fontId="72" fillId="0" borderId="36" xfId="304" applyNumberFormat="1" applyFont="1" applyFill="1" applyBorder="1"/>
    <xf numFmtId="178" fontId="72" fillId="0" borderId="447" xfId="304" applyNumberFormat="1" applyFont="1" applyFill="1" applyBorder="1"/>
    <xf numFmtId="178" fontId="72" fillId="0" borderId="388" xfId="304" applyNumberFormat="1" applyFont="1" applyFill="1" applyBorder="1"/>
    <xf numFmtId="178" fontId="72" fillId="0" borderId="51" xfId="304" applyNumberFormat="1" applyFont="1" applyFill="1" applyBorder="1"/>
    <xf numFmtId="216" fontId="110" fillId="0" borderId="215" xfId="437" applyNumberFormat="1" applyFont="1" applyFill="1" applyBorder="1"/>
    <xf numFmtId="216" fontId="110" fillId="0" borderId="578" xfId="437" applyNumberFormat="1" applyFont="1" applyFill="1" applyBorder="1"/>
    <xf numFmtId="216" fontId="110" fillId="0" borderId="333" xfId="437" applyNumberFormat="1" applyFont="1" applyFill="1" applyBorder="1"/>
    <xf numFmtId="216" fontId="110" fillId="0" borderId="620" xfId="437" applyNumberFormat="1" applyFont="1" applyFill="1" applyBorder="1"/>
    <xf numFmtId="216" fontId="112" fillId="0" borderId="280" xfId="437" applyNumberFormat="1" applyFont="1" applyFill="1" applyBorder="1"/>
    <xf numFmtId="216" fontId="117" fillId="0" borderId="28" xfId="437" applyNumberFormat="1" applyFont="1" applyFill="1" applyBorder="1"/>
    <xf numFmtId="0" fontId="40" fillId="0" borderId="199" xfId="304" applyFont="1" applyFill="1" applyBorder="1" applyAlignment="1">
      <alignment horizontal="center"/>
    </xf>
    <xf numFmtId="0" fontId="40" fillId="0" borderId="633" xfId="0" applyFont="1" applyBorder="1" applyAlignment="1" applyProtection="1">
      <alignment horizontal="left"/>
    </xf>
    <xf numFmtId="0" fontId="40" fillId="0" borderId="634" xfId="0" applyFont="1" applyBorder="1" applyProtection="1"/>
    <xf numFmtId="0" fontId="40" fillId="0" borderId="635" xfId="0" applyFont="1" applyBorder="1" applyProtection="1"/>
    <xf numFmtId="216" fontId="112" fillId="0" borderId="636" xfId="437" applyNumberFormat="1" applyFont="1" applyFill="1" applyBorder="1"/>
    <xf numFmtId="216" fontId="112" fillId="0" borderId="637" xfId="437" applyNumberFormat="1" applyFont="1" applyFill="1" applyBorder="1"/>
    <xf numFmtId="216" fontId="112" fillId="0" borderId="638" xfId="437" applyNumberFormat="1" applyFont="1" applyFill="1" applyBorder="1"/>
    <xf numFmtId="0" fontId="40" fillId="0" borderId="639" xfId="0" applyFont="1" applyBorder="1" applyProtection="1"/>
    <xf numFmtId="178" fontId="40" fillId="0" borderId="633" xfId="290" applyNumberFormat="1" applyFont="1" applyFill="1" applyBorder="1"/>
    <xf numFmtId="178" fontId="40" fillId="0" borderId="640" xfId="290" applyNumberFormat="1" applyFont="1" applyFill="1" applyBorder="1"/>
    <xf numFmtId="178" fontId="40" fillId="0" borderId="641" xfId="290" applyNumberFormat="1" applyFont="1" applyFill="1" applyBorder="1"/>
    <xf numFmtId="178" fontId="40" fillId="0" borderId="642" xfId="290" applyNumberFormat="1" applyFont="1" applyFill="1" applyBorder="1"/>
    <xf numFmtId="0" fontId="40" fillId="0" borderId="73" xfId="304" applyFont="1" applyFill="1" applyBorder="1" applyAlignment="1">
      <alignment vertical="center"/>
    </xf>
    <xf numFmtId="0" fontId="79" fillId="23" borderId="643" xfId="304" applyFont="1" applyFill="1" applyBorder="1" applyAlignment="1" applyProtection="1">
      <alignment vertical="center"/>
    </xf>
    <xf numFmtId="0" fontId="79" fillId="23" borderId="532" xfId="304" applyFont="1" applyFill="1" applyBorder="1" applyAlignment="1" applyProtection="1">
      <alignment vertical="center"/>
    </xf>
    <xf numFmtId="216" fontId="112" fillId="0" borderId="544" xfId="437" applyNumberFormat="1" applyFont="1" applyFill="1" applyBorder="1"/>
    <xf numFmtId="177" fontId="40" fillId="0" borderId="451" xfId="0" applyNumberFormat="1" applyFont="1" applyFill="1" applyBorder="1" applyProtection="1"/>
    <xf numFmtId="218" fontId="112" fillId="0" borderId="451" xfId="437" applyNumberFormat="1" applyFont="1" applyFill="1" applyBorder="1"/>
    <xf numFmtId="170" fontId="112" fillId="0" borderId="467" xfId="324" applyNumberFormat="1" applyFont="1" applyFill="1" applyBorder="1"/>
    <xf numFmtId="218" fontId="112" fillId="0" borderId="602" xfId="437" applyNumberFormat="1" applyFont="1" applyFill="1" applyBorder="1"/>
    <xf numFmtId="0" fontId="40" fillId="0" borderId="602" xfId="0" applyFont="1" applyFill="1" applyBorder="1" applyProtection="1"/>
    <xf numFmtId="218" fontId="112" fillId="0" borderId="645" xfId="437" applyNumberFormat="1" applyFont="1" applyFill="1" applyBorder="1"/>
    <xf numFmtId="0" fontId="40" fillId="0" borderId="645" xfId="0" applyFont="1" applyFill="1" applyBorder="1" applyProtection="1"/>
    <xf numFmtId="177" fontId="40" fillId="0" borderId="627" xfId="0" applyNumberFormat="1" applyFont="1" applyFill="1" applyBorder="1" applyProtection="1"/>
    <xf numFmtId="218" fontId="112" fillId="0" borderId="627" xfId="437" applyNumberFormat="1" applyFont="1" applyFill="1" applyBorder="1"/>
    <xf numFmtId="0" fontId="40" fillId="0" borderId="627" xfId="0" applyFont="1" applyFill="1" applyBorder="1" applyProtection="1"/>
    <xf numFmtId="170" fontId="112" fillId="0" borderId="627" xfId="324" applyNumberFormat="1" applyFont="1" applyFill="1" applyBorder="1"/>
    <xf numFmtId="170" fontId="112" fillId="0" borderId="602" xfId="324" applyNumberFormat="1" applyFont="1" applyFill="1" applyBorder="1"/>
    <xf numFmtId="216" fontId="112" fillId="0" borderId="648" xfId="437" applyNumberFormat="1" applyFont="1" applyFill="1" applyBorder="1"/>
    <xf numFmtId="0" fontId="40" fillId="0" borderId="648" xfId="0" applyFont="1" applyFill="1" applyBorder="1" applyProtection="1"/>
    <xf numFmtId="10" fontId="112" fillId="0" borderId="648" xfId="324" applyNumberFormat="1" applyFont="1" applyFill="1" applyBorder="1"/>
    <xf numFmtId="170" fontId="112" fillId="0" borderId="648" xfId="324" applyNumberFormat="1" applyFont="1" applyFill="1" applyBorder="1"/>
    <xf numFmtId="170" fontId="40" fillId="0" borderId="648" xfId="401" applyNumberFormat="1" applyFont="1" applyFill="1" applyBorder="1" applyProtection="1"/>
    <xf numFmtId="218" fontId="112" fillId="0" borderId="648" xfId="437" applyNumberFormat="1" applyFont="1" applyFill="1" applyBorder="1"/>
    <xf numFmtId="9" fontId="112" fillId="0" borderId="649" xfId="324" applyNumberFormat="1" applyFont="1" applyFill="1" applyBorder="1"/>
    <xf numFmtId="9" fontId="112" fillId="0" borderId="509" xfId="324" applyNumberFormat="1" applyFont="1" applyFill="1" applyBorder="1"/>
    <xf numFmtId="216" fontId="112" fillId="0" borderId="645" xfId="437" applyNumberFormat="1" applyFont="1" applyFill="1" applyBorder="1"/>
    <xf numFmtId="170" fontId="112" fillId="0" borderId="645" xfId="324" applyNumberFormat="1" applyFont="1" applyFill="1" applyBorder="1"/>
    <xf numFmtId="170" fontId="40" fillId="0" borderId="645" xfId="401" applyNumberFormat="1" applyFont="1" applyFill="1" applyBorder="1" applyProtection="1"/>
    <xf numFmtId="216" fontId="112" fillId="0" borderId="599" xfId="437" applyNumberFormat="1" applyFont="1" applyFill="1" applyBorder="1"/>
    <xf numFmtId="216" fontId="112" fillId="0" borderId="469" xfId="437" applyNumberFormat="1" applyFont="1" applyFill="1" applyBorder="1"/>
    <xf numFmtId="218" fontId="112" fillId="0" borderId="650" xfId="437" applyNumberFormat="1" applyFont="1" applyFill="1" applyBorder="1"/>
    <xf numFmtId="218" fontId="112" fillId="0" borderId="211" xfId="437" applyNumberFormat="1" applyFont="1" applyFill="1" applyBorder="1"/>
    <xf numFmtId="218" fontId="110" fillId="0" borderId="651" xfId="437" applyNumberFormat="1" applyFont="1" applyFill="1" applyBorder="1"/>
    <xf numFmtId="218" fontId="112" fillId="0" borderId="585" xfId="437" applyNumberFormat="1" applyFont="1" applyFill="1" applyBorder="1"/>
    <xf numFmtId="218" fontId="112" fillId="0" borderId="576" xfId="437" applyNumberFormat="1" applyFont="1" applyFill="1" applyBorder="1"/>
    <xf numFmtId="218" fontId="110" fillId="0" borderId="652" xfId="437" applyNumberFormat="1" applyFont="1" applyFill="1" applyBorder="1"/>
    <xf numFmtId="218" fontId="112" fillId="0" borderId="653" xfId="437" applyNumberFormat="1" applyFont="1" applyFill="1" applyBorder="1"/>
    <xf numFmtId="218" fontId="112" fillId="0" borderId="240" xfId="437" applyNumberFormat="1" applyFont="1" applyFill="1" applyBorder="1"/>
    <xf numFmtId="218" fontId="110" fillId="0" borderId="654" xfId="437" applyNumberFormat="1" applyFont="1" applyFill="1" applyBorder="1"/>
    <xf numFmtId="216" fontId="87" fillId="0" borderId="655" xfId="437" applyNumberFormat="1" applyFont="1" applyFill="1" applyBorder="1"/>
    <xf numFmtId="216" fontId="87" fillId="0" borderId="648" xfId="437" applyNumberFormat="1" applyFont="1" applyFill="1" applyBorder="1"/>
    <xf numFmtId="216" fontId="86" fillId="0" borderId="656" xfId="437" applyNumberFormat="1" applyFont="1" applyFill="1" applyBorder="1"/>
    <xf numFmtId="216" fontId="87" fillId="0" borderId="656" xfId="437" applyNumberFormat="1" applyFont="1" applyFill="1" applyBorder="1"/>
    <xf numFmtId="216" fontId="87" fillId="0" borderId="657" xfId="437" applyNumberFormat="1" applyFont="1" applyFill="1" applyBorder="1"/>
    <xf numFmtId="10" fontId="87" fillId="0" borderId="648" xfId="401" applyNumberFormat="1" applyFont="1" applyFill="1" applyBorder="1"/>
    <xf numFmtId="170" fontId="87" fillId="0" borderId="648" xfId="401" applyNumberFormat="1" applyFont="1" applyFill="1" applyBorder="1"/>
    <xf numFmtId="216" fontId="87" fillId="0" borderId="658" xfId="437" applyNumberFormat="1" applyFont="1" applyFill="1" applyBorder="1"/>
    <xf numFmtId="216" fontId="87" fillId="0" borderId="630" xfId="437" applyNumberFormat="1" applyFont="1" applyFill="1" applyBorder="1"/>
    <xf numFmtId="216" fontId="86" fillId="0" borderId="665" xfId="437" applyNumberFormat="1" applyFont="1" applyFill="1" applyBorder="1"/>
    <xf numFmtId="216" fontId="87" fillId="0" borderId="665" xfId="437" applyNumberFormat="1" applyFont="1" applyFill="1" applyBorder="1"/>
    <xf numFmtId="216" fontId="87" fillId="0" borderId="666" xfId="437" applyNumberFormat="1" applyFont="1" applyFill="1" applyBorder="1"/>
    <xf numFmtId="216" fontId="87" fillId="0" borderId="646" xfId="437" applyNumberFormat="1" applyFont="1" applyFill="1" applyBorder="1"/>
    <xf numFmtId="170" fontId="87" fillId="0" borderId="672" xfId="401" applyNumberFormat="1" applyFont="1" applyFill="1" applyBorder="1"/>
    <xf numFmtId="0" fontId="72" fillId="0" borderId="678" xfId="747" applyFont="1" applyFill="1" applyBorder="1" applyAlignment="1" applyProtection="1">
      <alignment horizontal="center"/>
    </xf>
    <xf numFmtId="178" fontId="40" fillId="0" borderId="625" xfId="437" applyNumberFormat="1" applyFont="1" applyFill="1" applyBorder="1"/>
    <xf numFmtId="178" fontId="40" fillId="0" borderId="679" xfId="437" applyNumberFormat="1" applyFont="1" applyFill="1" applyBorder="1"/>
    <xf numFmtId="178" fontId="40" fillId="0" borderId="680" xfId="437" applyNumberFormat="1" applyFont="1" applyFill="1" applyBorder="1"/>
    <xf numFmtId="178" fontId="40" fillId="0" borderId="681" xfId="437" applyNumberFormat="1" applyFont="1" applyFill="1" applyBorder="1"/>
    <xf numFmtId="178" fontId="40" fillId="0" borderId="682" xfId="437" applyNumberFormat="1" applyFont="1" applyFill="1" applyBorder="1"/>
    <xf numFmtId="178" fontId="40" fillId="0" borderId="683" xfId="437" applyNumberFormat="1" applyFont="1" applyFill="1" applyBorder="1"/>
    <xf numFmtId="178" fontId="72" fillId="0" borderId="684" xfId="437" applyNumberFormat="1" applyFont="1" applyFill="1" applyBorder="1"/>
    <xf numFmtId="178" fontId="72" fillId="0" borderId="685" xfId="437" applyNumberFormat="1" applyFont="1" applyFill="1" applyBorder="1"/>
    <xf numFmtId="216" fontId="87" fillId="0" borderId="579" xfId="437" applyNumberFormat="1" applyFont="1" applyFill="1" applyBorder="1"/>
    <xf numFmtId="178" fontId="72" fillId="0" borderId="686" xfId="437" applyNumberFormat="1" applyFont="1" applyFill="1" applyBorder="1"/>
    <xf numFmtId="216" fontId="87" fillId="0" borderId="687" xfId="437" applyNumberFormat="1" applyFont="1" applyFill="1" applyBorder="1"/>
    <xf numFmtId="178" fontId="40" fillId="0" borderId="688" xfId="437" applyNumberFormat="1" applyFont="1" applyFill="1" applyBorder="1"/>
    <xf numFmtId="178" fontId="40" fillId="0" borderId="684" xfId="437" applyNumberFormat="1" applyFont="1" applyFill="1" applyBorder="1"/>
    <xf numFmtId="178" fontId="40" fillId="0" borderId="685" xfId="437" applyNumberFormat="1" applyFont="1" applyFill="1" applyBorder="1"/>
    <xf numFmtId="178" fontId="40" fillId="0" borderId="689" xfId="437" applyNumberFormat="1" applyFont="1" applyFill="1" applyBorder="1"/>
    <xf numFmtId="178" fontId="40" fillId="0" borderId="690" xfId="437" applyNumberFormat="1" applyFont="1" applyFill="1" applyBorder="1"/>
    <xf numFmtId="178" fontId="72" fillId="0" borderId="682" xfId="437" applyNumberFormat="1" applyFont="1" applyFill="1" applyBorder="1"/>
    <xf numFmtId="178" fontId="72" fillId="0" borderId="691" xfId="437" applyNumberFormat="1" applyFont="1" applyFill="1" applyBorder="1"/>
    <xf numFmtId="216" fontId="87" fillId="0" borderId="685" xfId="437" applyNumberFormat="1" applyFont="1" applyFill="1" applyBorder="1"/>
    <xf numFmtId="178" fontId="72" fillId="0" borderId="688" xfId="437" applyNumberFormat="1" applyFont="1" applyFill="1" applyBorder="1"/>
    <xf numFmtId="178" fontId="40" fillId="0" borderId="691" xfId="437" applyNumberFormat="1" applyFont="1" applyFill="1" applyBorder="1"/>
    <xf numFmtId="178" fontId="40" fillId="0" borderId="692" xfId="437" applyNumberFormat="1" applyFont="1" applyFill="1" applyBorder="1"/>
    <xf numFmtId="178" fontId="40" fillId="0" borderId="693" xfId="437" applyNumberFormat="1" applyFont="1" applyFill="1" applyBorder="1"/>
    <xf numFmtId="178" fontId="40" fillId="0" borderId="694" xfId="437" applyNumberFormat="1" applyFont="1" applyFill="1" applyBorder="1"/>
    <xf numFmtId="170" fontId="40" fillId="0" borderId="674" xfId="401" applyNumberFormat="1" applyFont="1" applyFill="1" applyBorder="1"/>
    <xf numFmtId="170" fontId="40" fillId="0" borderId="695" xfId="401" applyNumberFormat="1" applyFont="1" applyFill="1" applyBorder="1"/>
    <xf numFmtId="170" fontId="40" fillId="0" borderId="696" xfId="401" applyNumberFormat="1" applyFont="1" applyFill="1" applyBorder="1"/>
    <xf numFmtId="216" fontId="87" fillId="0" borderId="697" xfId="437" applyNumberFormat="1" applyFont="1" applyFill="1" applyBorder="1"/>
    <xf numFmtId="216" fontId="87" fillId="0" borderId="698" xfId="437" applyNumberFormat="1" applyFont="1" applyFill="1" applyBorder="1"/>
    <xf numFmtId="216" fontId="87" fillId="0" borderId="699" xfId="437" applyNumberFormat="1" applyFont="1" applyFill="1" applyBorder="1"/>
    <xf numFmtId="216" fontId="87" fillId="0" borderId="580" xfId="437" applyNumberFormat="1" applyFont="1" applyFill="1" applyBorder="1"/>
    <xf numFmtId="216" fontId="40" fillId="0" borderId="681" xfId="290" applyNumberFormat="1" applyFont="1" applyFill="1" applyBorder="1" applyProtection="1"/>
    <xf numFmtId="216" fontId="40" fillId="0" borderId="699" xfId="290" applyNumberFormat="1" applyFont="1" applyFill="1" applyBorder="1" applyProtection="1"/>
    <xf numFmtId="216" fontId="113" fillId="0" borderId="700" xfId="290" applyNumberFormat="1" applyFont="1" applyFill="1" applyBorder="1" applyProtection="1"/>
    <xf numFmtId="216" fontId="40" fillId="0" borderId="700" xfId="290" applyNumberFormat="1" applyFont="1" applyFill="1" applyBorder="1" applyProtection="1"/>
    <xf numFmtId="216" fontId="112" fillId="0" borderId="703" xfId="437" applyNumberFormat="1" applyFont="1" applyFill="1" applyBorder="1"/>
    <xf numFmtId="216" fontId="112" fillId="0" borderId="211" xfId="437" applyNumberFormat="1" applyFont="1" applyFill="1" applyBorder="1"/>
    <xf numFmtId="216" fontId="110" fillId="0" borderId="704" xfId="437" applyNumberFormat="1" applyFont="1" applyFill="1" applyBorder="1"/>
    <xf numFmtId="216" fontId="110" fillId="0" borderId="705" xfId="437" applyNumberFormat="1" applyFont="1" applyFill="1" applyBorder="1"/>
    <xf numFmtId="216" fontId="112" fillId="0" borderId="706" xfId="437" applyNumberFormat="1" applyFont="1" applyFill="1" applyBorder="1"/>
    <xf numFmtId="216" fontId="110" fillId="0" borderId="675" xfId="437" applyNumberFormat="1" applyFont="1" applyFill="1" applyBorder="1"/>
    <xf numFmtId="216" fontId="112" fillId="0" borderId="707" xfId="437" applyNumberFormat="1" applyFont="1" applyFill="1" applyBorder="1"/>
    <xf numFmtId="216" fontId="112" fillId="0" borderId="240" xfId="437" applyNumberFormat="1" applyFont="1" applyFill="1" applyBorder="1"/>
    <xf numFmtId="216" fontId="110" fillId="0" borderId="430" xfId="437" applyNumberFormat="1" applyFont="1" applyFill="1" applyBorder="1"/>
    <xf numFmtId="219" fontId="87" fillId="0" borderId="0" xfId="437" applyNumberFormat="1" applyFont="1" applyFill="1" applyBorder="1"/>
    <xf numFmtId="216" fontId="112" fillId="0" borderId="699" xfId="437" applyNumberFormat="1" applyFont="1" applyFill="1" applyBorder="1"/>
    <xf numFmtId="216" fontId="110" fillId="0" borderId="700" xfId="437" applyNumberFormat="1" applyFont="1" applyFill="1" applyBorder="1"/>
    <xf numFmtId="178" fontId="107" fillId="0" borderId="699" xfId="475" applyNumberFormat="1" applyFont="1" applyFill="1" applyBorder="1"/>
    <xf numFmtId="216" fontId="110" fillId="0" borderId="699" xfId="437" applyNumberFormat="1" applyFont="1" applyFill="1" applyBorder="1"/>
    <xf numFmtId="216" fontId="110" fillId="0" borderId="708" xfId="437" applyNumberFormat="1" applyFont="1" applyFill="1" applyBorder="1"/>
    <xf numFmtId="178" fontId="72" fillId="0" borderId="0" xfId="425" applyNumberFormat="1" applyFont="1" applyFill="1" applyBorder="1" applyAlignment="1">
      <alignment horizontal="center"/>
    </xf>
    <xf numFmtId="216" fontId="87" fillId="0" borderId="241" xfId="437" applyNumberFormat="1" applyFont="1" applyFill="1" applyBorder="1"/>
    <xf numFmtId="216" fontId="112" fillId="0" borderId="687" xfId="437" applyNumberFormat="1" applyFont="1" applyFill="1" applyBorder="1"/>
    <xf numFmtId="216" fontId="87" fillId="0" borderId="523" xfId="437" applyNumberFormat="1" applyFont="1" applyFill="1" applyBorder="1"/>
    <xf numFmtId="216" fontId="86" fillId="0" borderId="478" xfId="437" applyNumberFormat="1" applyFont="1" applyFill="1" applyBorder="1"/>
    <xf numFmtId="216" fontId="87" fillId="0" borderId="337" xfId="437" applyNumberFormat="1" applyFont="1" applyFill="1" applyBorder="1"/>
    <xf numFmtId="216" fontId="87" fillId="0" borderId="488" xfId="437" applyNumberFormat="1" applyFont="1" applyFill="1" applyBorder="1"/>
    <xf numFmtId="170" fontId="87" fillId="0" borderId="48" xfId="401" applyNumberFormat="1" applyFont="1" applyFill="1" applyBorder="1"/>
    <xf numFmtId="216" fontId="87" fillId="0" borderId="494" xfId="437" applyNumberFormat="1" applyFont="1" applyFill="1" applyBorder="1"/>
    <xf numFmtId="216" fontId="87" fillId="0" borderId="47" xfId="437" applyNumberFormat="1" applyFont="1" applyFill="1" applyBorder="1"/>
    <xf numFmtId="216" fontId="87" fillId="0" borderId="398" xfId="437" applyNumberFormat="1" applyFont="1" applyFill="1" applyBorder="1"/>
    <xf numFmtId="216" fontId="87" fillId="0" borderId="527" xfId="437" applyNumberFormat="1" applyFont="1" applyFill="1" applyBorder="1"/>
    <xf numFmtId="216" fontId="86" fillId="0" borderId="65" xfId="437" applyNumberFormat="1" applyFont="1" applyFill="1" applyBorder="1"/>
    <xf numFmtId="216" fontId="86" fillId="0" borderId="528" xfId="437" applyNumberFormat="1" applyFont="1" applyFill="1" applyBorder="1"/>
    <xf numFmtId="216" fontId="86" fillId="0" borderId="498" xfId="437" applyNumberFormat="1" applyFont="1" applyFill="1" applyBorder="1"/>
    <xf numFmtId="216" fontId="86" fillId="0" borderId="438" xfId="437" applyNumberFormat="1" applyFont="1" applyFill="1" applyBorder="1"/>
    <xf numFmtId="216" fontId="87" fillId="0" borderId="65" xfId="437" applyNumberFormat="1" applyFont="1" applyFill="1" applyBorder="1"/>
    <xf numFmtId="216" fontId="87" fillId="0" borderId="528" xfId="437" applyNumberFormat="1" applyFont="1" applyFill="1" applyBorder="1"/>
    <xf numFmtId="216" fontId="87" fillId="0" borderId="498" xfId="437" applyNumberFormat="1" applyFont="1" applyFill="1" applyBorder="1"/>
    <xf numFmtId="216" fontId="87" fillId="0" borderId="438" xfId="437" applyNumberFormat="1" applyFont="1" applyFill="1" applyBorder="1"/>
    <xf numFmtId="216" fontId="87" fillId="0" borderId="489" xfId="437" applyNumberFormat="1" applyFont="1" applyFill="1" applyBorder="1"/>
    <xf numFmtId="216" fontId="87" fillId="0" borderId="529" xfId="437" applyNumberFormat="1" applyFont="1" applyFill="1" applyBorder="1"/>
    <xf numFmtId="216" fontId="87" fillId="0" borderId="499" xfId="437" applyNumberFormat="1" applyFont="1" applyFill="1" applyBorder="1"/>
    <xf numFmtId="216" fontId="87" fillId="0" borderId="530" xfId="437" applyNumberFormat="1" applyFont="1" applyFill="1" applyBorder="1"/>
    <xf numFmtId="170" fontId="87" fillId="0" borderId="407" xfId="401" applyNumberFormat="1" applyFont="1" applyFill="1" applyBorder="1"/>
    <xf numFmtId="170" fontId="87" fillId="0" borderId="51" xfId="401" applyNumberFormat="1" applyFont="1" applyFill="1" applyBorder="1"/>
    <xf numFmtId="170" fontId="87" fillId="0" borderId="513" xfId="401" applyNumberFormat="1" applyFont="1" applyFill="1" applyBorder="1"/>
    <xf numFmtId="216" fontId="87" fillId="0" borderId="340" xfId="437" applyNumberFormat="1" applyFont="1" applyFill="1" applyBorder="1"/>
    <xf numFmtId="216" fontId="87" fillId="0" borderId="27" xfId="437" applyNumberFormat="1" applyFont="1" applyFill="1" applyBorder="1"/>
    <xf numFmtId="216" fontId="87" fillId="0" borderId="439" xfId="437" applyNumberFormat="1" applyFont="1" applyFill="1" applyBorder="1"/>
    <xf numFmtId="216" fontId="87" fillId="0" borderId="522" xfId="437" applyNumberFormat="1" applyFont="1" applyFill="1" applyBorder="1"/>
    <xf numFmtId="216" fontId="87" fillId="0" borderId="524" xfId="437" applyNumberFormat="1" applyFont="1" applyFill="1" applyBorder="1"/>
    <xf numFmtId="216" fontId="87" fillId="0" borderId="506" xfId="437" applyNumberFormat="1" applyFont="1" applyFill="1" applyBorder="1"/>
    <xf numFmtId="178" fontId="40" fillId="0" borderId="525" xfId="437" applyNumberFormat="1" applyFont="1" applyFill="1" applyBorder="1"/>
    <xf numFmtId="216" fontId="87" fillId="0" borderId="99" xfId="437" applyNumberFormat="1" applyFont="1" applyFill="1" applyBorder="1"/>
    <xf numFmtId="216" fontId="86" fillId="0" borderId="514" xfId="437" applyNumberFormat="1" applyFont="1" applyFill="1" applyBorder="1"/>
    <xf numFmtId="216" fontId="86" fillId="0" borderId="337" xfId="437" applyNumberFormat="1" applyFont="1" applyFill="1" applyBorder="1"/>
    <xf numFmtId="178" fontId="72" fillId="0" borderId="465" xfId="437" applyNumberFormat="1" applyFont="1" applyFill="1" applyBorder="1"/>
    <xf numFmtId="215" fontId="40" fillId="0" borderId="451" xfId="437" applyNumberFormat="1" applyFont="1" applyFill="1" applyBorder="1"/>
    <xf numFmtId="216" fontId="87" fillId="0" borderId="403" xfId="437" applyNumberFormat="1" applyFont="1" applyFill="1" applyBorder="1"/>
    <xf numFmtId="216" fontId="87" fillId="0" borderId="478" xfId="437" applyNumberFormat="1" applyFont="1" applyFill="1" applyBorder="1"/>
    <xf numFmtId="178" fontId="40" fillId="0" borderId="465" xfId="437" applyNumberFormat="1" applyFont="1" applyFill="1" applyBorder="1"/>
    <xf numFmtId="178" fontId="40" fillId="0" borderId="131" xfId="437" applyNumberFormat="1" applyFont="1" applyFill="1" applyBorder="1"/>
    <xf numFmtId="178" fontId="72" fillId="0" borderId="451" xfId="437" applyNumberFormat="1" applyFont="1" applyFill="1" applyBorder="1"/>
    <xf numFmtId="178" fontId="40" fillId="0" borderId="451" xfId="437" applyNumberFormat="1" applyFont="1" applyFill="1" applyBorder="1" applyAlignment="1">
      <alignment horizontal="right"/>
    </xf>
    <xf numFmtId="216" fontId="87" fillId="0" borderId="515" xfId="437" applyNumberFormat="1" applyFont="1" applyFill="1" applyBorder="1"/>
    <xf numFmtId="216" fontId="87" fillId="0" borderId="500" xfId="437" applyNumberFormat="1" applyFont="1" applyFill="1" applyBorder="1"/>
    <xf numFmtId="178" fontId="40" fillId="0" borderId="6" xfId="437" applyNumberFormat="1" applyFont="1" applyFill="1" applyBorder="1"/>
    <xf numFmtId="216" fontId="87" fillId="0" borderId="451" xfId="437" applyNumberFormat="1" applyFont="1" applyFill="1" applyBorder="1"/>
    <xf numFmtId="216" fontId="87" fillId="0" borderId="57" xfId="437" applyNumberFormat="1" applyFont="1" applyFill="1" applyBorder="1"/>
    <xf numFmtId="216" fontId="87" fillId="0" borderId="510" xfId="437" applyNumberFormat="1" applyFont="1" applyFill="1" applyBorder="1"/>
    <xf numFmtId="216" fontId="87" fillId="0" borderId="526" xfId="437" applyNumberFormat="1" applyFont="1" applyFill="1" applyBorder="1"/>
    <xf numFmtId="216" fontId="87" fillId="0" borderId="511" xfId="437" applyNumberFormat="1" applyFont="1" applyFill="1" applyBorder="1"/>
    <xf numFmtId="170" fontId="87" fillId="0" borderId="674" xfId="401" applyNumberFormat="1" applyFont="1" applyFill="1" applyBorder="1"/>
    <xf numFmtId="170" fontId="87" fillId="0" borderId="673" xfId="401" applyNumberFormat="1" applyFont="1" applyFill="1" applyBorder="1"/>
    <xf numFmtId="170" fontId="87" fillId="0" borderId="37" xfId="401" applyNumberFormat="1" applyFont="1" applyFill="1" applyBorder="1"/>
    <xf numFmtId="170" fontId="87" fillId="0" borderId="517" xfId="401" applyNumberFormat="1" applyFont="1" applyFill="1" applyBorder="1"/>
    <xf numFmtId="216" fontId="87" fillId="0" borderId="464" xfId="437" applyNumberFormat="1" applyFont="1" applyFill="1" applyBorder="1"/>
    <xf numFmtId="216" fontId="87" fillId="0" borderId="385" xfId="437" applyNumberFormat="1" applyFont="1" applyFill="1" applyBorder="1"/>
    <xf numFmtId="178" fontId="40" fillId="0" borderId="437" xfId="437" applyNumberFormat="1" applyFont="1" applyFill="1" applyBorder="1"/>
    <xf numFmtId="216" fontId="86" fillId="0" borderId="479" xfId="437" applyNumberFormat="1" applyFont="1" applyFill="1" applyBorder="1"/>
    <xf numFmtId="178" fontId="72" fillId="0" borderId="438" xfId="437" applyNumberFormat="1" applyFont="1" applyFill="1" applyBorder="1"/>
    <xf numFmtId="215" fontId="40" fillId="0" borderId="513" xfId="437" applyNumberFormat="1" applyFont="1" applyFill="1" applyBorder="1"/>
    <xf numFmtId="216" fontId="87" fillId="0" borderId="479" xfId="437" applyNumberFormat="1" applyFont="1" applyFill="1" applyBorder="1"/>
    <xf numFmtId="178" fontId="40" fillId="0" borderId="438" xfId="437" applyNumberFormat="1" applyFont="1" applyFill="1" applyBorder="1"/>
    <xf numFmtId="178" fontId="40" fillId="0" borderId="142" xfId="437" applyNumberFormat="1" applyFont="1" applyFill="1" applyBorder="1"/>
    <xf numFmtId="178" fontId="72" fillId="0" borderId="513" xfId="437" applyNumberFormat="1" applyFont="1" applyFill="1" applyBorder="1"/>
    <xf numFmtId="178" fontId="40" fillId="0" borderId="513" xfId="437" applyNumberFormat="1" applyFont="1" applyFill="1" applyBorder="1" applyAlignment="1">
      <alignment horizontal="right"/>
    </xf>
    <xf numFmtId="178" fontId="40" fillId="0" borderId="127" xfId="437" applyNumberFormat="1" applyFont="1" applyFill="1" applyBorder="1"/>
    <xf numFmtId="170" fontId="87" fillId="0" borderId="518" xfId="401" applyNumberFormat="1" applyFont="1" applyFill="1" applyBorder="1"/>
    <xf numFmtId="170" fontId="87" fillId="0" borderId="519" xfId="401" applyNumberFormat="1" applyFont="1" applyFill="1" applyBorder="1"/>
    <xf numFmtId="170" fontId="87" fillId="0" borderId="511" xfId="401" applyNumberFormat="1" applyFont="1" applyFill="1" applyBorder="1"/>
    <xf numFmtId="216" fontId="87" fillId="0" borderId="505" xfId="437" applyNumberFormat="1" applyFont="1" applyFill="1" applyBorder="1"/>
    <xf numFmtId="170" fontId="87" fillId="0" borderId="385" xfId="401" applyNumberFormat="1" applyFont="1" applyFill="1" applyBorder="1"/>
    <xf numFmtId="170" fontId="87" fillId="0" borderId="119" xfId="401" applyNumberFormat="1" applyFont="1" applyFill="1" applyBorder="1"/>
    <xf numFmtId="216" fontId="87" fillId="0" borderId="509" xfId="437" applyNumberFormat="1" applyFont="1" applyFill="1" applyBorder="1"/>
    <xf numFmtId="0" fontId="101" fillId="0" borderId="0" xfId="0" applyFont="1" applyFill="1" applyBorder="1" applyAlignment="1"/>
    <xf numFmtId="216" fontId="112" fillId="0" borderId="111" xfId="437" applyNumberFormat="1" applyFont="1" applyFill="1" applyBorder="1"/>
    <xf numFmtId="216" fontId="112" fillId="0" borderId="644" xfId="437" applyNumberFormat="1" applyFont="1" applyFill="1" applyBorder="1"/>
    <xf numFmtId="216" fontId="112" fillId="0" borderId="389" xfId="437" applyNumberFormat="1" applyFont="1" applyFill="1" applyBorder="1"/>
    <xf numFmtId="216" fontId="112" fillId="0" borderId="390" xfId="437" applyNumberFormat="1" applyFont="1" applyFill="1" applyBorder="1"/>
    <xf numFmtId="216" fontId="112" fillId="0" borderId="391" xfId="437" applyNumberFormat="1" applyFont="1" applyFill="1" applyBorder="1"/>
    <xf numFmtId="216" fontId="112" fillId="0" borderId="445" xfId="437" applyNumberFormat="1" applyFont="1" applyFill="1" applyBorder="1"/>
    <xf numFmtId="216" fontId="112" fillId="0" borderId="449" xfId="437" applyNumberFormat="1" applyFont="1" applyFill="1" applyBorder="1"/>
    <xf numFmtId="177" fontId="40" fillId="0" borderId="645" xfId="0" applyNumberFormat="1" applyFont="1" applyFill="1" applyBorder="1" applyProtection="1"/>
    <xf numFmtId="177" fontId="40" fillId="0" borderId="602" xfId="0" applyNumberFormat="1" applyFont="1" applyFill="1" applyBorder="1" applyProtection="1"/>
    <xf numFmtId="177" fontId="40" fillId="0" borderId="53" xfId="0" applyNumberFormat="1" applyFont="1" applyFill="1" applyBorder="1" applyProtection="1"/>
    <xf numFmtId="177" fontId="40" fillId="0" borderId="99" xfId="0" applyNumberFormat="1" applyFont="1" applyFill="1" applyBorder="1" applyProtection="1"/>
    <xf numFmtId="177" fontId="40" fillId="0" borderId="48" xfId="0" applyNumberFormat="1" applyFont="1" applyFill="1" applyBorder="1" applyProtection="1"/>
    <xf numFmtId="177" fontId="40" fillId="0" borderId="446" xfId="0" applyNumberFormat="1" applyFont="1" applyFill="1" applyBorder="1" applyProtection="1"/>
    <xf numFmtId="177" fontId="40" fillId="0" borderId="383" xfId="0" applyNumberFormat="1" applyFont="1" applyFill="1" applyBorder="1" applyProtection="1"/>
    <xf numFmtId="218" fontId="112" fillId="0" borderId="447" xfId="437" applyNumberFormat="1" applyFont="1" applyFill="1" applyBorder="1"/>
    <xf numFmtId="218" fontId="112" fillId="0" borderId="387" xfId="437" applyNumberFormat="1" applyFont="1" applyFill="1" applyBorder="1"/>
    <xf numFmtId="0" fontId="40" fillId="0" borderId="446" xfId="0" applyFont="1" applyFill="1" applyBorder="1" applyProtection="1"/>
    <xf numFmtId="0" fontId="40" fillId="0" borderId="383" xfId="0" applyFont="1" applyFill="1" applyBorder="1" applyProtection="1"/>
    <xf numFmtId="170" fontId="112" fillId="0" borderId="112" xfId="324" applyNumberFormat="1" applyFont="1" applyFill="1" applyBorder="1"/>
    <xf numFmtId="170" fontId="112" fillId="0" borderId="509" xfId="324" applyNumberFormat="1" applyFont="1" applyFill="1" applyBorder="1"/>
    <xf numFmtId="170" fontId="112" fillId="0" borderId="100" xfId="324" applyNumberFormat="1" applyFont="1" applyFill="1" applyBorder="1"/>
    <xf numFmtId="170" fontId="112" fillId="0" borderId="101" xfId="324" applyNumberFormat="1" applyFont="1" applyFill="1" applyBorder="1"/>
    <xf numFmtId="170" fontId="112" fillId="0" borderId="46" xfId="324" applyNumberFormat="1" applyFont="1" applyFill="1" applyBorder="1"/>
    <xf numFmtId="170" fontId="112" fillId="0" borderId="134" xfId="324" applyNumberFormat="1" applyFont="1" applyFill="1" applyBorder="1"/>
    <xf numFmtId="170" fontId="112" fillId="0" borderId="450" xfId="324" applyNumberFormat="1" applyFont="1" applyFill="1" applyBorder="1"/>
    <xf numFmtId="216" fontId="112" fillId="0" borderId="585" xfId="437" applyNumberFormat="1" applyFont="1" applyFill="1" applyBorder="1"/>
    <xf numFmtId="177" fontId="40" fillId="0" borderId="646" xfId="0" applyNumberFormat="1" applyFont="1" applyFill="1" applyBorder="1" applyProtection="1"/>
    <xf numFmtId="177" fontId="40" fillId="0" borderId="18" xfId="0" applyNumberFormat="1" applyFont="1" applyFill="1" applyBorder="1" applyProtection="1"/>
    <xf numFmtId="177" fontId="40" fillId="0" borderId="55" xfId="0" applyNumberFormat="1" applyFont="1" applyFill="1" applyBorder="1" applyProtection="1"/>
    <xf numFmtId="177" fontId="40" fillId="0" borderId="37" xfId="0" applyNumberFormat="1" applyFont="1" applyFill="1" applyBorder="1" applyProtection="1"/>
    <xf numFmtId="177" fontId="40" fillId="0" borderId="5" xfId="0" applyNumberFormat="1" applyFont="1" applyFill="1" applyBorder="1" applyProtection="1"/>
    <xf numFmtId="177" fontId="40" fillId="0" borderId="455" xfId="0" applyNumberFormat="1" applyFont="1" applyFill="1" applyBorder="1" applyProtection="1"/>
    <xf numFmtId="218" fontId="112" fillId="0" borderId="646" xfId="437" applyNumberFormat="1" applyFont="1" applyFill="1" applyBorder="1"/>
    <xf numFmtId="218" fontId="112" fillId="0" borderId="124" xfId="437" applyNumberFormat="1" applyFont="1" applyFill="1" applyBorder="1"/>
    <xf numFmtId="218" fontId="112" fillId="0" borderId="388" xfId="437" applyNumberFormat="1" applyFont="1" applyFill="1" applyBorder="1"/>
    <xf numFmtId="0" fontId="40" fillId="0" borderId="646" xfId="0" applyFont="1" applyFill="1" applyBorder="1" applyProtection="1"/>
    <xf numFmtId="0" fontId="40" fillId="0" borderId="455" xfId="0" applyFont="1" applyFill="1" applyBorder="1" applyProtection="1"/>
    <xf numFmtId="170" fontId="112" fillId="0" borderId="646" xfId="324" applyNumberFormat="1" applyFont="1" applyFill="1" applyBorder="1"/>
    <xf numFmtId="170" fontId="112" fillId="0" borderId="386" xfId="324" applyNumberFormat="1" applyFont="1" applyFill="1" applyBorder="1"/>
    <xf numFmtId="170" fontId="112" fillId="0" borderId="125" xfId="324" applyNumberFormat="1" applyFont="1" applyFill="1" applyBorder="1"/>
    <xf numFmtId="170" fontId="112" fillId="0" borderId="647" xfId="324" applyNumberFormat="1" applyFont="1" applyFill="1" applyBorder="1"/>
    <xf numFmtId="170" fontId="112" fillId="0" borderId="56" xfId="324" applyNumberFormat="1" applyFont="1" applyFill="1" applyBorder="1"/>
    <xf numFmtId="170" fontId="112" fillId="0" borderId="45" xfId="324" applyNumberFormat="1" applyFont="1" applyFill="1" applyBorder="1"/>
    <xf numFmtId="170" fontId="112" fillId="0" borderId="394" xfId="324" applyNumberFormat="1" applyFont="1" applyFill="1" applyBorder="1"/>
    <xf numFmtId="170" fontId="112" fillId="0" borderId="126" xfId="324" applyNumberFormat="1" applyFont="1" applyFill="1" applyBorder="1"/>
    <xf numFmtId="216" fontId="112" fillId="0" borderId="505" xfId="437" applyNumberFormat="1" applyFont="1" applyFill="1" applyBorder="1"/>
    <xf numFmtId="10" fontId="112" fillId="0" borderId="645" xfId="324" applyNumberFormat="1" applyFont="1" applyFill="1" applyBorder="1"/>
    <xf numFmtId="10" fontId="112" fillId="0" borderId="602" xfId="324" applyNumberFormat="1" applyFont="1" applyFill="1" applyBorder="1"/>
    <xf numFmtId="10" fontId="112" fillId="0" borderId="18" xfId="324" applyNumberFormat="1" applyFont="1" applyFill="1" applyBorder="1"/>
    <xf numFmtId="10" fontId="112" fillId="0" borderId="53" xfId="324" applyNumberFormat="1" applyFont="1" applyFill="1" applyBorder="1"/>
    <xf numFmtId="10" fontId="112" fillId="0" borderId="99" xfId="324" applyNumberFormat="1" applyFont="1" applyFill="1" applyBorder="1"/>
    <xf numFmtId="10" fontId="112" fillId="0" borderId="48" xfId="324" applyNumberFormat="1" applyFont="1" applyFill="1" applyBorder="1"/>
    <xf numFmtId="10" fontId="112" fillId="0" borderId="387" xfId="324" applyNumberFormat="1" applyFont="1" applyFill="1" applyBorder="1"/>
    <xf numFmtId="170" fontId="112" fillId="0" borderId="387" xfId="324" applyNumberFormat="1" applyFont="1" applyFill="1" applyBorder="1"/>
    <xf numFmtId="170" fontId="40" fillId="0" borderId="453" xfId="401" applyNumberFormat="1" applyFont="1" applyFill="1" applyBorder="1" applyProtection="1"/>
    <xf numFmtId="170" fontId="40" fillId="0" borderId="273" xfId="401" applyNumberFormat="1" applyFont="1" applyFill="1" applyBorder="1" applyProtection="1"/>
    <xf numFmtId="218" fontId="112" fillId="0" borderId="18" xfId="437" applyNumberFormat="1" applyFont="1" applyFill="1" applyBorder="1"/>
    <xf numFmtId="218" fontId="112" fillId="0" borderId="400" xfId="437" applyNumberFormat="1" applyFont="1" applyFill="1" applyBorder="1"/>
    <xf numFmtId="216" fontId="112" fillId="0" borderId="125" xfId="437" applyNumberFormat="1" applyFont="1" applyFill="1" applyBorder="1"/>
    <xf numFmtId="0" fontId="40" fillId="0" borderId="125" xfId="0" applyFont="1" applyFill="1" applyBorder="1" applyProtection="1"/>
    <xf numFmtId="9" fontId="87" fillId="0" borderId="126" xfId="401" applyNumberFormat="1" applyFont="1" applyFill="1" applyBorder="1"/>
    <xf numFmtId="165" fontId="40" fillId="0" borderId="576" xfId="0" applyNumberFormat="1" applyFont="1" applyFill="1" applyBorder="1" applyAlignment="1" applyProtection="1">
      <alignment horizontal="center"/>
    </xf>
    <xf numFmtId="165" fontId="40" fillId="0" borderId="687" xfId="0" applyNumberFormat="1" applyFont="1" applyFill="1" applyBorder="1" applyAlignment="1" applyProtection="1">
      <alignment horizontal="center"/>
    </xf>
    <xf numFmtId="192" fontId="40" fillId="0" borderId="363" xfId="0" applyNumberFormat="1" applyFont="1" applyFill="1" applyBorder="1" applyAlignment="1" applyProtection="1">
      <alignment horizontal="center"/>
    </xf>
    <xf numFmtId="165" fontId="40" fillId="0" borderId="426" xfId="0" applyNumberFormat="1" applyFont="1" applyFill="1" applyBorder="1" applyAlignment="1" applyProtection="1">
      <alignment horizontal="center"/>
    </xf>
    <xf numFmtId="216" fontId="87" fillId="0" borderId="661" xfId="437" applyNumberFormat="1" applyFont="1" applyFill="1" applyBorder="1"/>
    <xf numFmtId="216" fontId="87" fillId="0" borderId="585" xfId="437" applyNumberFormat="1" applyFont="1" applyFill="1" applyBorder="1"/>
    <xf numFmtId="216" fontId="87" fillId="0" borderId="471" xfId="437" applyNumberFormat="1" applyFont="1" applyFill="1" applyBorder="1"/>
    <xf numFmtId="216" fontId="87" fillId="0" borderId="411" xfId="437" applyNumberFormat="1" applyFont="1" applyFill="1" applyBorder="1"/>
    <xf numFmtId="216" fontId="87" fillId="0" borderId="373" xfId="437" applyNumberFormat="1" applyFont="1" applyFill="1" applyBorder="1"/>
    <xf numFmtId="216" fontId="87" fillId="0" borderId="472" xfId="437" applyNumberFormat="1" applyFont="1" applyFill="1" applyBorder="1"/>
    <xf numFmtId="216" fontId="112" fillId="0" borderId="338" xfId="437" applyNumberFormat="1" applyFont="1" applyFill="1" applyBorder="1"/>
    <xf numFmtId="216" fontId="112" fillId="0" borderId="502" xfId="437" applyNumberFormat="1" applyFont="1" applyFill="1" applyBorder="1"/>
    <xf numFmtId="216" fontId="87" fillId="0" borderId="414" xfId="437" applyNumberFormat="1" applyFont="1" applyFill="1" applyBorder="1"/>
    <xf numFmtId="216" fontId="87" fillId="0" borderId="645" xfId="437" applyNumberFormat="1" applyFont="1" applyFill="1" applyBorder="1"/>
    <xf numFmtId="216" fontId="87" fillId="0" borderId="576" xfId="437" applyNumberFormat="1" applyFont="1" applyFill="1" applyBorder="1"/>
    <xf numFmtId="216" fontId="87" fillId="0" borderId="386" xfId="437" applyNumberFormat="1" applyFont="1" applyFill="1" applyBorder="1"/>
    <xf numFmtId="216" fontId="87" fillId="0" borderId="21" xfId="437" applyNumberFormat="1" applyFont="1" applyFill="1" applyBorder="1"/>
    <xf numFmtId="216" fontId="87" fillId="0" borderId="200" xfId="437" applyNumberFormat="1" applyFont="1" applyFill="1" applyBorder="1"/>
    <xf numFmtId="216" fontId="87" fillId="0" borderId="201" xfId="437" applyNumberFormat="1" applyFont="1" applyFill="1" applyBorder="1"/>
    <xf numFmtId="216" fontId="86" fillId="0" borderId="662" xfId="437" applyNumberFormat="1" applyFont="1" applyFill="1" applyBorder="1"/>
    <xf numFmtId="216" fontId="86" fillId="0" borderId="659" xfId="437" applyNumberFormat="1" applyFont="1" applyFill="1" applyBorder="1"/>
    <xf numFmtId="216" fontId="86" fillId="0" borderId="476" xfId="437" applyNumberFormat="1" applyFont="1" applyFill="1" applyBorder="1"/>
    <xf numFmtId="216" fontId="86" fillId="0" borderId="477" xfId="437" applyNumberFormat="1" applyFont="1" applyFill="1" applyBorder="1"/>
    <xf numFmtId="216" fontId="86" fillId="0" borderId="480" xfId="437" applyNumberFormat="1" applyFont="1" applyFill="1" applyBorder="1"/>
    <xf numFmtId="216" fontId="86" fillId="0" borderId="481" xfId="437" applyNumberFormat="1" applyFont="1" applyFill="1" applyBorder="1"/>
    <xf numFmtId="216" fontId="87" fillId="0" borderId="53" xfId="437" applyNumberFormat="1" applyFont="1" applyFill="1" applyBorder="1"/>
    <xf numFmtId="216" fontId="87" fillId="0" borderId="662" xfId="437" applyNumberFormat="1" applyFont="1" applyFill="1" applyBorder="1"/>
    <xf numFmtId="216" fontId="87" fillId="0" borderId="659" xfId="437" applyNumberFormat="1" applyFont="1" applyFill="1" applyBorder="1"/>
    <xf numFmtId="216" fontId="87" fillId="0" borderId="476" xfId="437" applyNumberFormat="1" applyFont="1" applyFill="1" applyBorder="1"/>
    <xf numFmtId="216" fontId="87" fillId="0" borderId="477" xfId="437" applyNumberFormat="1" applyFont="1" applyFill="1" applyBorder="1"/>
    <xf numFmtId="216" fontId="87" fillId="0" borderId="480" xfId="437" applyNumberFormat="1" applyFont="1" applyFill="1" applyBorder="1"/>
    <xf numFmtId="216" fontId="87" fillId="0" borderId="663" xfId="437" applyNumberFormat="1" applyFont="1" applyFill="1" applyBorder="1"/>
    <xf numFmtId="216" fontId="87" fillId="0" borderId="660" xfId="437" applyNumberFormat="1" applyFont="1" applyFill="1" applyBorder="1"/>
    <xf numFmtId="216" fontId="87" fillId="0" borderId="485" xfId="437" applyNumberFormat="1" applyFont="1" applyFill="1" applyBorder="1"/>
    <xf numFmtId="216" fontId="87" fillId="0" borderId="486" xfId="437" applyNumberFormat="1" applyFont="1" applyFill="1" applyBorder="1"/>
    <xf numFmtId="216" fontId="87" fillId="0" borderId="490" xfId="437" applyNumberFormat="1" applyFont="1" applyFill="1" applyBorder="1"/>
    <xf numFmtId="216" fontId="87" fillId="0" borderId="491" xfId="437" applyNumberFormat="1" applyFont="1" applyFill="1" applyBorder="1"/>
    <xf numFmtId="10" fontId="87" fillId="0" borderId="645" xfId="401" applyNumberFormat="1" applyFont="1" applyFill="1" applyBorder="1"/>
    <xf numFmtId="10" fontId="87" fillId="0" borderId="53" xfId="401" applyNumberFormat="1" applyFont="1" applyFill="1" applyBorder="1"/>
    <xf numFmtId="10" fontId="87" fillId="0" borderId="37" xfId="401" applyNumberFormat="1" applyFont="1" applyFill="1" applyBorder="1"/>
    <xf numFmtId="10" fontId="87" fillId="0" borderId="21" xfId="401" applyNumberFormat="1" applyFont="1" applyFill="1" applyBorder="1"/>
    <xf numFmtId="10" fontId="87" fillId="0" borderId="397" xfId="401" applyNumberFormat="1" applyFont="1" applyFill="1" applyBorder="1"/>
    <xf numFmtId="10" fontId="87" fillId="0" borderId="55" xfId="401" applyNumberFormat="1" applyFont="1" applyFill="1" applyBorder="1"/>
    <xf numFmtId="10" fontId="87" fillId="0" borderId="385" xfId="401" applyNumberFormat="1" applyFont="1" applyFill="1" applyBorder="1"/>
    <xf numFmtId="10" fontId="87" fillId="0" borderId="200" xfId="401" applyNumberFormat="1" applyFont="1" applyFill="1" applyBorder="1"/>
    <xf numFmtId="10" fontId="87" fillId="0" borderId="201" xfId="401" applyNumberFormat="1" applyFont="1" applyFill="1" applyBorder="1"/>
    <xf numFmtId="170" fontId="87" fillId="0" borderId="645" xfId="401" applyNumberFormat="1" applyFont="1" applyFill="1" applyBorder="1"/>
    <xf numFmtId="170" fontId="87" fillId="0" borderId="576" xfId="401" applyNumberFormat="1" applyFont="1" applyFill="1" applyBorder="1"/>
    <xf numFmtId="170" fontId="87" fillId="0" borderId="388" xfId="401" applyNumberFormat="1" applyFont="1" applyFill="1" applyBorder="1"/>
    <xf numFmtId="170" fontId="87" fillId="0" borderId="21" xfId="401" applyNumberFormat="1" applyFont="1" applyFill="1" applyBorder="1"/>
    <xf numFmtId="170" fontId="87" fillId="0" borderId="200" xfId="401" applyNumberFormat="1" applyFont="1" applyFill="1" applyBorder="1"/>
    <xf numFmtId="216" fontId="87" fillId="0" borderId="664" xfId="437" applyNumberFormat="1" applyFont="1" applyFill="1" applyBorder="1"/>
    <xf numFmtId="216" fontId="87" fillId="0" borderId="463" xfId="437" applyNumberFormat="1" applyFont="1" applyFill="1" applyBorder="1"/>
    <xf numFmtId="216" fontId="87" fillId="0" borderId="492" xfId="437" applyNumberFormat="1" applyFont="1" applyFill="1" applyBorder="1"/>
    <xf numFmtId="216" fontId="87" fillId="0" borderId="493" xfId="437" applyNumberFormat="1" applyFont="1" applyFill="1" applyBorder="1"/>
    <xf numFmtId="216" fontId="87" fillId="0" borderId="495" xfId="437" applyNumberFormat="1" applyFont="1" applyFill="1" applyBorder="1"/>
    <xf numFmtId="216" fontId="87" fillId="0" borderId="496" xfId="437" applyNumberFormat="1" applyFont="1" applyFill="1" applyBorder="1"/>
    <xf numFmtId="216" fontId="87" fillId="0" borderId="581" xfId="437" applyNumberFormat="1" applyFont="1" applyFill="1" applyBorder="1"/>
    <xf numFmtId="216" fontId="112" fillId="0" borderId="629" xfId="437" applyNumberFormat="1" applyFont="1" applyFill="1" applyBorder="1"/>
    <xf numFmtId="216" fontId="112" fillId="0" borderId="335" xfId="437" applyNumberFormat="1" applyFont="1" applyFill="1" applyBorder="1"/>
    <xf numFmtId="216" fontId="87" fillId="0" borderId="372" xfId="437" applyNumberFormat="1" applyFont="1" applyFill="1" applyBorder="1"/>
    <xf numFmtId="216" fontId="87" fillId="0" borderId="497" xfId="437" applyNumberFormat="1" applyFont="1" applyFill="1" applyBorder="1"/>
    <xf numFmtId="216" fontId="87" fillId="0" borderId="371" xfId="437" applyNumberFormat="1" applyFont="1" applyFill="1" applyBorder="1"/>
    <xf numFmtId="216" fontId="86" fillId="0" borderId="670" xfId="437" applyNumberFormat="1" applyFont="1" applyFill="1" applyBorder="1"/>
    <xf numFmtId="216" fontId="86" fillId="0" borderId="667" xfId="437" applyNumberFormat="1" applyFont="1" applyFill="1" applyBorder="1"/>
    <xf numFmtId="216" fontId="87" fillId="0" borderId="670" xfId="437" applyNumberFormat="1" applyFont="1" applyFill="1" applyBorder="1"/>
    <xf numFmtId="216" fontId="87" fillId="0" borderId="667" xfId="437" applyNumberFormat="1" applyFont="1" applyFill="1" applyBorder="1"/>
    <xf numFmtId="216" fontId="87" fillId="0" borderId="671" xfId="437" applyNumberFormat="1" applyFont="1" applyFill="1" applyBorder="1"/>
    <xf numFmtId="216" fontId="87" fillId="0" borderId="668" xfId="437" applyNumberFormat="1" applyFont="1" applyFill="1" applyBorder="1"/>
    <xf numFmtId="170" fontId="87" fillId="0" borderId="646" xfId="401" applyNumberFormat="1" applyFont="1" applyFill="1" applyBorder="1"/>
    <xf numFmtId="170" fontId="87" fillId="0" borderId="669" xfId="401" applyNumberFormat="1" applyFont="1" applyFill="1" applyBorder="1"/>
    <xf numFmtId="216" fontId="87" fillId="0" borderId="501" xfId="437" applyNumberFormat="1" applyFont="1" applyFill="1" applyBorder="1"/>
    <xf numFmtId="216" fontId="110" fillId="0" borderId="231" xfId="437" applyNumberFormat="1" applyFont="1" applyFill="1" applyBorder="1"/>
    <xf numFmtId="216" fontId="112" fillId="0" borderId="377" xfId="437" applyNumberFormat="1" applyFont="1" applyFill="1" applyBorder="1"/>
    <xf numFmtId="216" fontId="112" fillId="0" borderId="132" xfId="437" applyNumberFormat="1" applyFont="1" applyFill="1" applyBorder="1"/>
    <xf numFmtId="216" fontId="112" fillId="0" borderId="133" xfId="437" applyNumberFormat="1" applyFont="1" applyFill="1" applyBorder="1"/>
    <xf numFmtId="216" fontId="86" fillId="0" borderId="685" xfId="437" applyNumberFormat="1" applyFont="1" applyFill="1" applyBorder="1"/>
    <xf numFmtId="216" fontId="87" fillId="0" borderId="562" xfId="437" applyNumberFormat="1" applyFont="1" applyFill="1" applyBorder="1"/>
    <xf numFmtId="9" fontId="112" fillId="0" borderId="112" xfId="324" applyNumberFormat="1" applyFont="1" applyFill="1" applyBorder="1"/>
    <xf numFmtId="216" fontId="86" fillId="0" borderId="646" xfId="437" applyNumberFormat="1" applyFont="1" applyFill="1" applyBorder="1"/>
    <xf numFmtId="216" fontId="86" fillId="0" borderId="579" xfId="437" applyNumberFormat="1" applyFont="1" applyFill="1" applyBorder="1"/>
    <xf numFmtId="219" fontId="87" fillId="0" borderId="240" xfId="437" applyNumberFormat="1" applyFont="1" applyFill="1" applyBorder="1"/>
    <xf numFmtId="0" fontId="101" fillId="0" borderId="0" xfId="304" quotePrefix="1" applyFont="1" applyFill="1" applyAlignment="1">
      <alignment horizontal="left" vertical="top"/>
    </xf>
    <xf numFmtId="0" fontId="101" fillId="0" borderId="0" xfId="304" applyFont="1" applyFill="1" applyAlignment="1">
      <alignment vertical="top"/>
    </xf>
    <xf numFmtId="216" fontId="112" fillId="0" borderId="646" xfId="437" applyNumberFormat="1" applyFont="1" applyFill="1" applyBorder="1"/>
    <xf numFmtId="10" fontId="87" fillId="0" borderId="630" xfId="401" applyNumberFormat="1" applyFont="1" applyFill="1" applyBorder="1"/>
    <xf numFmtId="10" fontId="102" fillId="0" borderId="698" xfId="324" applyNumberFormat="1" applyFont="1" applyFill="1" applyBorder="1" applyProtection="1"/>
    <xf numFmtId="10" fontId="87" fillId="0" borderId="596" xfId="401" applyNumberFormat="1" applyFont="1" applyFill="1" applyBorder="1"/>
    <xf numFmtId="10" fontId="112" fillId="0" borderId="672" xfId="324" applyNumberFormat="1" applyFont="1" applyFill="1" applyBorder="1"/>
    <xf numFmtId="10" fontId="112" fillId="0" borderId="698" xfId="324" applyNumberFormat="1" applyFont="1" applyFill="1" applyBorder="1"/>
    <xf numFmtId="10" fontId="102" fillId="0" borderId="699" xfId="324" applyNumberFormat="1" applyFont="1" applyFill="1" applyBorder="1" applyProtection="1"/>
    <xf numFmtId="10" fontId="112" fillId="0" borderId="696" xfId="324" applyNumberFormat="1" applyFont="1" applyFill="1" applyBorder="1"/>
    <xf numFmtId="10" fontId="112" fillId="0" borderId="699" xfId="324" applyNumberFormat="1" applyFont="1" applyFill="1" applyBorder="1"/>
    <xf numFmtId="0" fontId="68" fillId="0" borderId="0" xfId="0" applyFont="1" applyAlignment="1">
      <alignment horizontal="center" readingOrder="2"/>
    </xf>
    <xf numFmtId="0" fontId="70" fillId="0" borderId="0" xfId="0" applyFont="1" applyAlignment="1">
      <alignment horizontal="center"/>
    </xf>
    <xf numFmtId="0" fontId="73" fillId="0" borderId="0" xfId="0" applyFont="1" applyBorder="1" applyAlignment="1">
      <alignment horizontal="center" wrapText="1"/>
    </xf>
    <xf numFmtId="0" fontId="74" fillId="0" borderId="0" xfId="0" applyFont="1" applyFill="1" applyBorder="1" applyAlignment="1">
      <alignment horizontal="center"/>
    </xf>
    <xf numFmtId="0" fontId="74" fillId="0" borderId="0" xfId="0" applyFont="1" applyBorder="1" applyAlignment="1">
      <alignment horizontal="center"/>
    </xf>
    <xf numFmtId="0" fontId="72" fillId="0" borderId="24" xfId="0" applyFont="1" applyBorder="1" applyAlignment="1">
      <alignment horizontal="center"/>
    </xf>
    <xf numFmtId="0" fontId="71" fillId="0" borderId="0" xfId="0" applyFont="1" applyFill="1" applyAlignment="1">
      <alignment horizontal="center"/>
    </xf>
    <xf numFmtId="0" fontId="119" fillId="38" borderId="0" xfId="0" applyFont="1" applyFill="1" applyBorder="1" applyAlignment="1">
      <alignment horizontal="center" vertical="center"/>
    </xf>
    <xf numFmtId="0" fontId="40" fillId="0" borderId="0" xfId="0" applyFont="1" applyFill="1" applyBorder="1" applyAlignment="1">
      <alignment horizontal="center"/>
    </xf>
    <xf numFmtId="0" fontId="120" fillId="38" borderId="0" xfId="0" applyFont="1" applyFill="1" applyBorder="1" applyAlignment="1" applyProtection="1">
      <alignment horizontal="center" vertical="center"/>
    </xf>
    <xf numFmtId="0" fontId="79" fillId="23" borderId="136" xfId="0" applyFont="1" applyFill="1" applyBorder="1" applyAlignment="1" applyProtection="1">
      <alignment horizontal="center" vertical="center"/>
    </xf>
    <xf numFmtId="0" fontId="40" fillId="0" borderId="137" xfId="0" applyFont="1" applyBorder="1"/>
    <xf numFmtId="0" fontId="40" fillId="0" borderId="138" xfId="0" applyFont="1" applyBorder="1"/>
    <xf numFmtId="0" fontId="79" fillId="23" borderId="138" xfId="0" applyFont="1" applyFill="1" applyBorder="1" applyAlignment="1" applyProtection="1">
      <alignment horizontal="center" vertical="center"/>
    </xf>
    <xf numFmtId="0" fontId="132" fillId="38" borderId="0" xfId="0" applyFont="1" applyFill="1" applyBorder="1" applyAlignment="1" applyProtection="1">
      <alignment horizontal="center" vertical="center"/>
    </xf>
    <xf numFmtId="0" fontId="79" fillId="23" borderId="136" xfId="0" applyFont="1" applyFill="1" applyBorder="1" applyAlignment="1" applyProtection="1">
      <alignment horizontal="center"/>
    </xf>
    <xf numFmtId="0" fontId="79" fillId="23" borderId="137" xfId="0" applyFont="1" applyFill="1" applyBorder="1" applyAlignment="1" applyProtection="1">
      <alignment horizontal="center"/>
    </xf>
    <xf numFmtId="0" fontId="79" fillId="23" borderId="138" xfId="0" applyFont="1" applyFill="1" applyBorder="1" applyAlignment="1" applyProtection="1">
      <alignment horizontal="center"/>
    </xf>
    <xf numFmtId="37" fontId="120" fillId="38" borderId="0" xfId="0" applyNumberFormat="1" applyFont="1" applyFill="1" applyBorder="1" applyAlignment="1" applyProtection="1">
      <alignment horizontal="center" vertical="center"/>
    </xf>
    <xf numFmtId="0" fontId="79" fillId="23" borderId="165" xfId="0" applyFont="1" applyFill="1" applyBorder="1" applyAlignment="1" applyProtection="1">
      <alignment horizontal="center" vertical="center"/>
    </xf>
    <xf numFmtId="0" fontId="79" fillId="23" borderId="166" xfId="0" applyFont="1" applyFill="1" applyBorder="1" applyAlignment="1" applyProtection="1">
      <alignment horizontal="center" vertical="center"/>
    </xf>
    <xf numFmtId="0" fontId="79" fillId="23" borderId="167" xfId="0" applyFont="1" applyFill="1" applyBorder="1" applyAlignment="1" applyProtection="1">
      <alignment horizontal="center" vertical="center"/>
    </xf>
    <xf numFmtId="0" fontId="79" fillId="23" borderId="321" xfId="0" applyFont="1" applyFill="1" applyBorder="1" applyAlignment="1" applyProtection="1">
      <alignment horizontal="center" vertical="center"/>
    </xf>
    <xf numFmtId="10" fontId="40" fillId="0" borderId="19" xfId="0" applyNumberFormat="1" applyFont="1" applyFill="1" applyBorder="1" applyAlignment="1" applyProtection="1">
      <alignment horizontal="left" wrapText="1"/>
    </xf>
    <xf numFmtId="10" fontId="40" fillId="0" borderId="0" xfId="0" applyNumberFormat="1" applyFont="1" applyFill="1" applyBorder="1" applyAlignment="1" applyProtection="1">
      <alignment horizontal="left" wrapText="1"/>
    </xf>
    <xf numFmtId="10" fontId="40" fillId="0" borderId="21" xfId="0" applyNumberFormat="1" applyFont="1" applyFill="1" applyBorder="1" applyAlignment="1" applyProtection="1">
      <alignment horizontal="left" wrapText="1"/>
    </xf>
    <xf numFmtId="10" fontId="123" fillId="38" borderId="0" xfId="0" applyNumberFormat="1" applyFont="1" applyFill="1" applyBorder="1" applyAlignment="1" applyProtection="1">
      <alignment horizontal="center" vertical="center"/>
    </xf>
    <xf numFmtId="0" fontId="79" fillId="23" borderId="169" xfId="0" applyFont="1" applyFill="1" applyBorder="1" applyAlignment="1" applyProtection="1">
      <alignment horizontal="center" vertical="center"/>
    </xf>
    <xf numFmtId="0" fontId="40" fillId="0" borderId="20" xfId="0" applyFont="1" applyBorder="1" applyAlignment="1" applyProtection="1">
      <alignment horizontal="left" wrapText="1"/>
    </xf>
    <xf numFmtId="0" fontId="40" fillId="0" borderId="41" xfId="0" applyFont="1" applyBorder="1" applyAlignment="1" applyProtection="1">
      <alignment horizontal="left" wrapText="1"/>
    </xf>
    <xf numFmtId="0" fontId="40" fillId="0" borderId="626" xfId="0" applyFont="1" applyBorder="1" applyAlignment="1">
      <alignment horizontal="left" vertical="top" wrapText="1"/>
    </xf>
    <xf numFmtId="0" fontId="40" fillId="0" borderId="509" xfId="0" applyFont="1" applyBorder="1" applyAlignment="1">
      <alignment horizontal="left" vertical="top" wrapText="1"/>
    </xf>
    <xf numFmtId="0" fontId="120" fillId="38" borderId="0" xfId="304" applyFont="1" applyFill="1" applyBorder="1" applyAlignment="1" applyProtection="1">
      <alignment horizontal="center" vertical="center"/>
    </xf>
    <xf numFmtId="0" fontId="101" fillId="0" borderId="0" xfId="0" applyFont="1" applyAlignment="1">
      <alignment horizontal="left"/>
    </xf>
    <xf numFmtId="0" fontId="79" fillId="0" borderId="0" xfId="747" applyFont="1" applyFill="1" applyBorder="1" applyAlignment="1" applyProtection="1">
      <alignment horizontal="center" vertical="center"/>
    </xf>
    <xf numFmtId="0" fontId="72" fillId="0" borderId="533" xfId="747" applyFont="1" applyFill="1" applyBorder="1" applyAlignment="1">
      <alignment horizontal="left" wrapText="1"/>
    </xf>
    <xf numFmtId="0" fontId="72" fillId="0" borderId="538" xfId="747" applyFont="1" applyFill="1" applyBorder="1" applyAlignment="1">
      <alignment horizontal="left" wrapText="1"/>
    </xf>
    <xf numFmtId="0" fontId="72" fillId="0" borderId="534" xfId="747" applyFont="1" applyFill="1" applyBorder="1" applyAlignment="1" applyProtection="1">
      <alignment horizontal="center"/>
    </xf>
    <xf numFmtId="0" fontId="72" fillId="0" borderId="535" xfId="747" applyFont="1" applyFill="1" applyBorder="1" applyAlignment="1" applyProtection="1">
      <alignment horizontal="center"/>
    </xf>
    <xf numFmtId="0" fontId="72" fillId="0" borderId="536" xfId="747" applyFont="1" applyFill="1" applyBorder="1" applyAlignment="1" applyProtection="1">
      <alignment horizontal="center"/>
    </xf>
    <xf numFmtId="0" fontId="72" fillId="0" borderId="676" xfId="747" applyFont="1" applyFill="1" applyBorder="1" applyAlignment="1" applyProtection="1">
      <alignment horizontal="center"/>
    </xf>
    <xf numFmtId="0" fontId="72" fillId="0" borderId="677" xfId="747" applyFont="1" applyFill="1" applyBorder="1" applyAlignment="1" applyProtection="1">
      <alignment horizontal="center"/>
    </xf>
    <xf numFmtId="0" fontId="72" fillId="0" borderId="675" xfId="747" applyFont="1" applyFill="1" applyBorder="1" applyAlignment="1" applyProtection="1">
      <alignment horizontal="center"/>
    </xf>
    <xf numFmtId="0" fontId="72" fillId="0" borderId="340" xfId="747" applyFont="1" applyFill="1" applyBorder="1" applyAlignment="1" applyProtection="1">
      <alignment horizontal="center"/>
    </xf>
    <xf numFmtId="0" fontId="72" fillId="0" borderId="469" xfId="747" applyFont="1" applyFill="1" applyBorder="1" applyAlignment="1" applyProtection="1">
      <alignment horizontal="center"/>
    </xf>
    <xf numFmtId="0" fontId="72" fillId="0" borderId="494" xfId="747" applyFont="1" applyFill="1" applyBorder="1" applyAlignment="1" applyProtection="1">
      <alignment horizontal="center"/>
    </xf>
    <xf numFmtId="0" fontId="72" fillId="0" borderId="0" xfId="747" applyFont="1" applyFill="1" applyBorder="1" applyAlignment="1" applyProtection="1">
      <alignment horizontal="center"/>
    </xf>
    <xf numFmtId="0" fontId="79" fillId="23" borderId="531" xfId="747" applyFont="1" applyFill="1" applyBorder="1" applyAlignment="1" applyProtection="1">
      <alignment horizontal="center" vertical="center"/>
    </xf>
    <xf numFmtId="0" fontId="79" fillId="23" borderId="532" xfId="747" applyFont="1" applyFill="1" applyBorder="1" applyAlignment="1" applyProtection="1">
      <alignment horizontal="center" vertical="center"/>
    </xf>
    <xf numFmtId="0" fontId="79" fillId="23" borderId="349" xfId="747" applyFont="1" applyFill="1" applyBorder="1" applyAlignment="1" applyProtection="1">
      <alignment horizontal="center" vertical="center"/>
    </xf>
    <xf numFmtId="0" fontId="79" fillId="23" borderId="504" xfId="747" applyFont="1" applyFill="1" applyBorder="1" applyAlignment="1" applyProtection="1">
      <alignment horizontal="center" vertical="center"/>
    </xf>
    <xf numFmtId="0" fontId="79" fillId="23" borderId="505" xfId="747" applyFont="1" applyFill="1" applyBorder="1" applyAlignment="1" applyProtection="1">
      <alignment horizontal="center" vertical="center"/>
    </xf>
    <xf numFmtId="0" fontId="72" fillId="0" borderId="537" xfId="747" applyFont="1" applyFill="1" applyBorder="1" applyAlignment="1" applyProtection="1">
      <alignment horizontal="center"/>
    </xf>
    <xf numFmtId="0" fontId="120" fillId="38" borderId="0" xfId="747" applyFont="1" applyFill="1" applyBorder="1" applyAlignment="1" applyProtection="1">
      <alignment horizontal="center"/>
    </xf>
    <xf numFmtId="0" fontId="79" fillId="23" borderId="575" xfId="747" applyFont="1" applyFill="1" applyBorder="1" applyAlignment="1" applyProtection="1">
      <alignment horizontal="center" vertical="center"/>
    </xf>
    <xf numFmtId="0" fontId="120" fillId="38" borderId="0" xfId="0" applyFont="1" applyFill="1" applyAlignment="1">
      <alignment horizontal="center" vertical="center"/>
    </xf>
    <xf numFmtId="49" fontId="99" fillId="38" borderId="149" xfId="0" applyNumberFormat="1" applyFont="1" applyFill="1" applyBorder="1" applyAlignment="1" applyProtection="1">
      <alignment horizontal="center" vertical="center"/>
    </xf>
    <xf numFmtId="49" fontId="99" fillId="38" borderId="73" xfId="0" applyNumberFormat="1" applyFont="1" applyFill="1" applyBorder="1" applyAlignment="1" applyProtection="1">
      <alignment horizontal="center" vertical="center"/>
    </xf>
    <xf numFmtId="49" fontId="99" fillId="38" borderId="109" xfId="0" applyNumberFormat="1" applyFont="1" applyFill="1" applyBorder="1" applyAlignment="1" applyProtection="1">
      <alignment horizontal="center" vertical="center"/>
    </xf>
    <xf numFmtId="0" fontId="79" fillId="23" borderId="137" xfId="0" applyFont="1" applyFill="1" applyBorder="1" applyAlignment="1" applyProtection="1">
      <alignment horizontal="center" vertical="center"/>
    </xf>
    <xf numFmtId="0" fontId="40" fillId="0" borderId="20" xfId="0" applyFont="1" applyFill="1" applyBorder="1" applyAlignment="1" applyProtection="1">
      <alignment horizontal="left" wrapText="1"/>
    </xf>
    <xf numFmtId="0" fontId="79" fillId="23" borderId="105" xfId="0" applyFont="1" applyFill="1" applyBorder="1" applyAlignment="1" applyProtection="1">
      <alignment horizontal="center" vertical="center"/>
    </xf>
    <xf numFmtId="0" fontId="79" fillId="23" borderId="97" xfId="0" applyFont="1" applyFill="1" applyBorder="1" applyAlignment="1" applyProtection="1">
      <alignment horizontal="center" vertical="center"/>
    </xf>
    <xf numFmtId="0" fontId="79" fillId="23" borderId="190" xfId="0" applyFont="1" applyFill="1" applyBorder="1" applyAlignment="1" applyProtection="1">
      <alignment horizontal="center" vertical="center"/>
    </xf>
    <xf numFmtId="0" fontId="79" fillId="23" borderId="90" xfId="0" applyFont="1" applyFill="1" applyBorder="1" applyAlignment="1" applyProtection="1">
      <alignment horizontal="center" vertical="center"/>
    </xf>
    <xf numFmtId="0" fontId="40" fillId="0" borderId="41" xfId="0" applyFont="1" applyFill="1" applyBorder="1" applyAlignment="1" applyProtection="1">
      <alignment horizontal="left" wrapText="1"/>
    </xf>
    <xf numFmtId="0" fontId="123" fillId="38" borderId="0" xfId="0" applyFont="1" applyFill="1" applyBorder="1" applyAlignment="1" applyProtection="1">
      <alignment horizontal="center" vertical="center"/>
    </xf>
    <xf numFmtId="0" fontId="40" fillId="0" borderId="199" xfId="0" applyFont="1" applyFill="1" applyBorder="1" applyAlignment="1" applyProtection="1">
      <alignment horizontal="left" wrapText="1"/>
    </xf>
    <xf numFmtId="0" fontId="40" fillId="0" borderId="0" xfId="0" applyFont="1" applyFill="1" applyBorder="1" applyAlignment="1" applyProtection="1">
      <alignment horizontal="left" wrapText="1"/>
    </xf>
    <xf numFmtId="0" fontId="40" fillId="0" borderId="21" xfId="0" applyFont="1" applyFill="1" applyBorder="1" applyAlignment="1" applyProtection="1">
      <alignment horizontal="left" wrapText="1"/>
    </xf>
    <xf numFmtId="0" fontId="79" fillId="23" borderId="359" xfId="0" applyFont="1" applyFill="1" applyBorder="1" applyAlignment="1" applyProtection="1">
      <alignment horizontal="center" vertical="center"/>
    </xf>
    <xf numFmtId="0" fontId="79" fillId="23" borderId="360" xfId="0" applyFont="1" applyFill="1" applyBorder="1" applyAlignment="1" applyProtection="1">
      <alignment horizontal="center" vertical="center"/>
    </xf>
    <xf numFmtId="0" fontId="79" fillId="23" borderId="367" xfId="0" applyFont="1" applyFill="1" applyBorder="1" applyAlignment="1" applyProtection="1">
      <alignment horizontal="center" vertical="center"/>
    </xf>
    <xf numFmtId="0" fontId="40" fillId="0" borderId="19" xfId="0" applyFont="1" applyFill="1" applyBorder="1" applyAlignment="1">
      <alignment horizontal="left" wrapText="1"/>
    </xf>
    <xf numFmtId="0" fontId="40" fillId="0" borderId="0" xfId="0" applyFont="1" applyFill="1" applyBorder="1" applyAlignment="1">
      <alignment horizontal="left" wrapText="1"/>
    </xf>
    <xf numFmtId="0" fontId="40" fillId="0" borderId="21" xfId="0" applyFont="1" applyFill="1" applyBorder="1" applyAlignment="1">
      <alignment horizontal="left" wrapText="1"/>
    </xf>
    <xf numFmtId="0" fontId="72" fillId="0" borderId="397" xfId="0" applyFont="1" applyFill="1" applyBorder="1" applyAlignment="1" applyProtection="1">
      <alignment horizontal="left" wrapText="1"/>
    </xf>
    <xf numFmtId="0" fontId="72" fillId="0" borderId="0" xfId="0" applyFont="1" applyFill="1" applyBorder="1" applyAlignment="1" applyProtection="1">
      <alignment horizontal="left" wrapText="1"/>
    </xf>
    <xf numFmtId="0" fontId="72" fillId="0" borderId="21" xfId="0" applyFont="1" applyFill="1" applyBorder="1" applyAlignment="1" applyProtection="1">
      <alignment horizontal="left" wrapText="1"/>
    </xf>
    <xf numFmtId="0" fontId="120" fillId="38" borderId="0" xfId="0" applyFont="1" applyFill="1" applyBorder="1" applyAlignment="1" applyProtection="1">
      <alignment horizontal="center"/>
    </xf>
    <xf numFmtId="0" fontId="40" fillId="0" borderId="56" xfId="0" applyFont="1" applyBorder="1" applyAlignment="1">
      <alignment horizontal="left" wrapText="1"/>
    </xf>
    <xf numFmtId="0" fontId="72" fillId="0" borderId="92" xfId="0" applyFont="1" applyFill="1" applyBorder="1" applyAlignment="1" applyProtection="1">
      <alignment horizontal="center"/>
    </xf>
    <xf numFmtId="0" fontId="72" fillId="0" borderId="148" xfId="0" applyFont="1" applyFill="1" applyBorder="1" applyAlignment="1" applyProtection="1">
      <alignment horizontal="center"/>
    </xf>
    <xf numFmtId="0" fontId="72" fillId="0" borderId="91" xfId="0" applyFont="1" applyFill="1" applyBorder="1" applyAlignment="1" applyProtection="1">
      <alignment horizontal="center"/>
    </xf>
    <xf numFmtId="0" fontId="72" fillId="0" borderId="149" xfId="422" applyFont="1" applyBorder="1" applyAlignment="1">
      <alignment horizontal="right" wrapText="1"/>
    </xf>
    <xf numFmtId="0" fontId="72" fillId="0" borderId="109" xfId="422" applyFont="1" applyBorder="1" applyAlignment="1">
      <alignment horizontal="right" wrapText="1"/>
    </xf>
    <xf numFmtId="0" fontId="120" fillId="38" borderId="0" xfId="422" applyFont="1" applyFill="1" applyBorder="1" applyAlignment="1" applyProtection="1">
      <alignment horizontal="center" vertical="center"/>
    </xf>
    <xf numFmtId="0" fontId="79" fillId="38" borderId="149" xfId="304" applyFont="1" applyFill="1" applyBorder="1" applyAlignment="1" applyProtection="1">
      <alignment horizontal="center" vertical="center" wrapText="1"/>
    </xf>
    <xf numFmtId="0" fontId="79" fillId="38" borderId="73" xfId="304" applyFont="1" applyFill="1" applyBorder="1" applyAlignment="1" applyProtection="1">
      <alignment horizontal="center" vertical="center" wrapText="1"/>
    </xf>
    <xf numFmtId="0" fontId="79" fillId="38" borderId="109" xfId="304" applyFont="1" applyFill="1" applyBorder="1" applyAlignment="1" applyProtection="1">
      <alignment horizontal="center" vertical="center" wrapText="1"/>
    </xf>
    <xf numFmtId="0" fontId="72" fillId="0" borderId="57" xfId="422" applyFont="1" applyBorder="1" applyAlignment="1">
      <alignment horizontal="right" wrapText="1"/>
    </xf>
    <xf numFmtId="0" fontId="72" fillId="0" borderId="56" xfId="422" applyFont="1" applyBorder="1" applyAlignment="1">
      <alignment horizontal="right" wrapText="1"/>
    </xf>
    <xf numFmtId="0" fontId="72" fillId="0" borderId="46" xfId="422" applyFont="1" applyBorder="1" applyAlignment="1">
      <alignment horizontal="right" wrapText="1"/>
    </xf>
    <xf numFmtId="0" fontId="72" fillId="0" borderId="57" xfId="422" applyFont="1" applyFill="1" applyBorder="1" applyAlignment="1">
      <alignment horizontal="right" wrapText="1"/>
    </xf>
    <xf numFmtId="0" fontId="72" fillId="0" borderId="46" xfId="422" applyFont="1" applyFill="1" applyBorder="1" applyAlignment="1">
      <alignment horizontal="right" wrapText="1"/>
    </xf>
    <xf numFmtId="173" fontId="72" fillId="0" borderId="149" xfId="421" applyNumberFormat="1" applyFont="1" applyFill="1" applyBorder="1" applyAlignment="1">
      <alignment horizontal="right"/>
    </xf>
    <xf numFmtId="173" fontId="72" fillId="0" borderId="73" xfId="421" applyNumberFormat="1" applyFont="1" applyFill="1" applyBorder="1" applyAlignment="1">
      <alignment horizontal="right"/>
    </xf>
    <xf numFmtId="173" fontId="72" fillId="0" borderId="150" xfId="421" applyNumberFormat="1" applyFont="1" applyFill="1" applyBorder="1" applyAlignment="1">
      <alignment horizontal="right" wrapText="1"/>
    </xf>
    <xf numFmtId="173" fontId="72" fillId="0" borderId="150" xfId="421" applyNumberFormat="1" applyFont="1" applyFill="1" applyBorder="1" applyAlignment="1">
      <alignment horizontal="right"/>
    </xf>
    <xf numFmtId="173" fontId="72" fillId="0" borderId="164" xfId="421" applyNumberFormat="1" applyFont="1" applyFill="1" applyBorder="1" applyAlignment="1">
      <alignment horizontal="right"/>
    </xf>
    <xf numFmtId="173" fontId="72" fillId="0" borderId="109" xfId="421" applyNumberFormat="1" applyFont="1" applyFill="1" applyBorder="1" applyAlignment="1">
      <alignment horizontal="right"/>
    </xf>
    <xf numFmtId="0" fontId="40" fillId="0" borderId="149" xfId="422" applyFont="1" applyBorder="1" applyAlignment="1">
      <alignment horizontal="left" wrapText="1"/>
    </xf>
    <xf numFmtId="0" fontId="40" fillId="0" borderId="73" xfId="422" applyFont="1" applyBorder="1" applyAlignment="1">
      <alignment horizontal="left" wrapText="1"/>
    </xf>
    <xf numFmtId="0" fontId="40" fillId="0" borderId="109" xfId="422" applyFont="1" applyBorder="1" applyAlignment="1">
      <alignment horizontal="left" wrapText="1"/>
    </xf>
    <xf numFmtId="0" fontId="40" fillId="0" borderId="56" xfId="422" applyFont="1" applyBorder="1" applyAlignment="1">
      <alignment horizontal="left" wrapText="1"/>
    </xf>
    <xf numFmtId="0" fontId="40" fillId="0" borderId="46" xfId="422" applyFont="1" applyBorder="1" applyAlignment="1">
      <alignment horizontal="left" wrapText="1"/>
    </xf>
    <xf numFmtId="0" fontId="72" fillId="0" borderId="0" xfId="422" applyFont="1" applyBorder="1" applyAlignment="1">
      <alignment horizontal="center" wrapText="1"/>
    </xf>
    <xf numFmtId="0" fontId="40" fillId="0" borderId="509" xfId="422" applyFont="1" applyBorder="1" applyAlignment="1">
      <alignment horizontal="left" wrapText="1"/>
    </xf>
    <xf numFmtId="0" fontId="72" fillId="0" borderId="509" xfId="422" applyFont="1" applyBorder="1" applyAlignment="1">
      <alignment horizontal="right" wrapText="1"/>
    </xf>
    <xf numFmtId="0" fontId="72" fillId="0" borderId="509" xfId="422" applyFont="1" applyFill="1" applyBorder="1" applyAlignment="1">
      <alignment horizontal="right" wrapText="1"/>
    </xf>
    <xf numFmtId="0" fontId="72" fillId="0" borderId="0" xfId="0" applyFont="1" applyFill="1" applyBorder="1" applyAlignment="1" applyProtection="1">
      <alignment horizontal="center"/>
    </xf>
    <xf numFmtId="0" fontId="94" fillId="0" borderId="0" xfId="0" applyFont="1" applyAlignment="1">
      <alignment horizontal="left" vertical="center" wrapText="1"/>
    </xf>
    <xf numFmtId="0" fontId="94" fillId="0" borderId="0" xfId="0" applyFont="1" applyBorder="1" applyAlignment="1">
      <alignment horizontal="left" vertical="center" wrapText="1"/>
    </xf>
    <xf numFmtId="0" fontId="72" fillId="0" borderId="57" xfId="0" applyFont="1" applyFill="1" applyBorder="1" applyAlignment="1" applyProtection="1">
      <alignment horizontal="center"/>
    </xf>
    <xf numFmtId="0" fontId="72" fillId="0" borderId="56" xfId="0" applyFont="1" applyFill="1" applyBorder="1" applyAlignment="1" applyProtection="1">
      <alignment horizontal="center"/>
    </xf>
    <xf numFmtId="0" fontId="72" fillId="0" borderId="46" xfId="0" applyFont="1" applyFill="1" applyBorder="1" applyAlignment="1" applyProtection="1">
      <alignment horizontal="center"/>
    </xf>
    <xf numFmtId="0" fontId="123" fillId="38" borderId="0" xfId="0" applyFont="1" applyFill="1" applyBorder="1" applyAlignment="1" applyProtection="1">
      <alignment horizontal="center"/>
    </xf>
    <xf numFmtId="0" fontId="101" fillId="37" borderId="0" xfId="0" applyFont="1" applyFill="1" applyAlignment="1">
      <alignment horizontal="left" wrapText="1"/>
    </xf>
    <xf numFmtId="0" fontId="99" fillId="38" borderId="221" xfId="0" applyFont="1" applyFill="1" applyBorder="1" applyAlignment="1" applyProtection="1">
      <alignment horizontal="center" vertical="center"/>
    </xf>
    <xf numFmtId="0" fontId="99" fillId="38" borderId="222" xfId="0" applyFont="1" applyFill="1" applyBorder="1" applyAlignment="1" applyProtection="1">
      <alignment horizontal="center" vertical="center"/>
    </xf>
    <xf numFmtId="0" fontId="99" fillId="38" borderId="223" xfId="0" applyFont="1" applyFill="1" applyBorder="1" applyAlignment="1" applyProtection="1">
      <alignment horizontal="center" vertical="center"/>
    </xf>
    <xf numFmtId="0" fontId="79" fillId="23" borderId="221" xfId="0" applyFont="1" applyFill="1" applyBorder="1" applyAlignment="1" applyProtection="1">
      <alignment horizontal="center" vertical="center"/>
    </xf>
    <xf numFmtId="0" fontId="79" fillId="23" borderId="222" xfId="0" applyFont="1" applyFill="1" applyBorder="1" applyAlignment="1" applyProtection="1">
      <alignment horizontal="center" vertical="center"/>
    </xf>
    <xf numFmtId="0" fontId="79" fillId="23" borderId="223" xfId="0" applyFont="1" applyFill="1" applyBorder="1" applyAlignment="1" applyProtection="1">
      <alignment horizontal="center" vertical="center"/>
    </xf>
    <xf numFmtId="0" fontId="123" fillId="38" borderId="0" xfId="304" applyFont="1" applyFill="1" applyBorder="1" applyAlignment="1" applyProtection="1">
      <alignment horizontal="center" vertical="center"/>
    </xf>
    <xf numFmtId="0" fontId="79" fillId="23" borderId="235" xfId="304" applyFont="1" applyFill="1" applyBorder="1" applyAlignment="1" applyProtection="1">
      <alignment horizontal="center" vertical="center"/>
    </xf>
    <xf numFmtId="0" fontId="79" fillId="23" borderId="97" xfId="304" applyFont="1" applyFill="1" applyBorder="1" applyAlignment="1" applyProtection="1">
      <alignment horizontal="center" vertical="center"/>
    </xf>
    <xf numFmtId="0" fontId="79" fillId="23" borderId="90" xfId="304" applyFont="1" applyFill="1" applyBorder="1" applyAlignment="1" applyProtection="1">
      <alignment horizontal="center" vertical="center"/>
    </xf>
    <xf numFmtId="0" fontId="79" fillId="23" borderId="165" xfId="304" applyFont="1" applyFill="1" applyBorder="1" applyAlignment="1">
      <alignment horizontal="center" vertical="center"/>
    </xf>
    <xf numFmtId="0" fontId="79" fillId="23" borderId="166" xfId="304" applyFont="1" applyFill="1" applyBorder="1" applyAlignment="1">
      <alignment horizontal="center" vertical="center"/>
    </xf>
    <xf numFmtId="0" fontId="79" fillId="23" borderId="321" xfId="304" applyFont="1" applyFill="1" applyBorder="1" applyAlignment="1">
      <alignment horizontal="center" vertical="center"/>
    </xf>
    <xf numFmtId="0" fontId="79" fillId="23" borderId="105" xfId="304" applyFont="1" applyFill="1" applyBorder="1" applyAlignment="1" applyProtection="1">
      <alignment horizontal="center" vertical="center"/>
    </xf>
    <xf numFmtId="0" fontId="79" fillId="23" borderId="190" xfId="304" applyFont="1" applyFill="1" applyBorder="1" applyAlignment="1" applyProtection="1">
      <alignment horizontal="center" vertical="center"/>
    </xf>
    <xf numFmtId="0" fontId="79" fillId="23" borderId="701" xfId="304" applyFont="1" applyFill="1" applyBorder="1" applyAlignment="1" applyProtection="1">
      <alignment horizontal="center" vertical="center"/>
    </xf>
    <xf numFmtId="0" fontId="79" fillId="23" borderId="702" xfId="304" applyFont="1" applyFill="1" applyBorder="1" applyAlignment="1" applyProtection="1">
      <alignment horizontal="center" vertical="center"/>
    </xf>
    <xf numFmtId="0" fontId="101" fillId="0" borderId="0" xfId="0" applyFont="1" applyFill="1" applyAlignment="1">
      <alignment horizontal="left" wrapText="1"/>
    </xf>
    <xf numFmtId="0" fontId="128" fillId="38" borderId="0" xfId="0" applyFont="1" applyFill="1" applyBorder="1" applyAlignment="1" applyProtection="1">
      <alignment horizontal="center" vertical="center"/>
    </xf>
    <xf numFmtId="0" fontId="101" fillId="0" borderId="0" xfId="304" quotePrefix="1" applyFont="1" applyAlignment="1">
      <alignment horizontal="left" vertical="top"/>
    </xf>
    <xf numFmtId="0" fontId="72" fillId="39" borderId="209" xfId="304" applyFont="1" applyFill="1" applyBorder="1" applyAlignment="1"/>
    <xf numFmtId="0" fontId="72" fillId="39" borderId="192" xfId="304" applyFont="1" applyFill="1" applyBorder="1" applyAlignment="1"/>
    <xf numFmtId="0" fontId="72" fillId="39" borderId="249" xfId="304" applyFont="1" applyFill="1" applyBorder="1" applyAlignment="1"/>
    <xf numFmtId="0" fontId="120" fillId="38" borderId="0" xfId="304" applyFont="1" applyFill="1" applyBorder="1" applyAlignment="1" applyProtection="1">
      <alignment horizontal="center"/>
    </xf>
    <xf numFmtId="0" fontId="72" fillId="39" borderId="165" xfId="304" applyFont="1" applyFill="1" applyBorder="1" applyAlignment="1"/>
    <xf numFmtId="0" fontId="72" fillId="39" borderId="166" xfId="304" applyFont="1" applyFill="1" applyBorder="1" applyAlignment="1"/>
    <xf numFmtId="0" fontId="72" fillId="39" borderId="167" xfId="304" applyFont="1" applyFill="1" applyBorder="1" applyAlignment="1"/>
    <xf numFmtId="0" fontId="79" fillId="23" borderId="165" xfId="304" applyFont="1" applyFill="1" applyBorder="1" applyAlignment="1" applyProtection="1">
      <alignment horizontal="center" vertical="center"/>
    </xf>
    <xf numFmtId="0" fontId="79" fillId="23" borderId="166" xfId="304" applyFont="1" applyFill="1" applyBorder="1" applyAlignment="1" applyProtection="1">
      <alignment horizontal="center" vertical="center"/>
    </xf>
    <xf numFmtId="0" fontId="79" fillId="23" borderId="167" xfId="304" applyFont="1" applyFill="1" applyBorder="1" applyAlignment="1" applyProtection="1">
      <alignment horizontal="center" vertical="center"/>
    </xf>
    <xf numFmtId="0" fontId="40" fillId="0" borderId="199" xfId="304" applyFont="1" applyFill="1" applyBorder="1" applyAlignment="1">
      <alignment horizontal="left" vertical="top" wrapText="1"/>
    </xf>
    <xf numFmtId="0" fontId="40" fillId="0" borderId="201" xfId="304" applyFont="1" applyFill="1" applyBorder="1" applyAlignment="1">
      <alignment horizontal="left" vertical="top" wrapText="1"/>
    </xf>
    <xf numFmtId="0" fontId="72" fillId="0" borderId="250" xfId="304" applyFont="1" applyFill="1" applyBorder="1" applyAlignment="1" applyProtection="1">
      <alignment horizontal="center" wrapText="1"/>
    </xf>
    <xf numFmtId="0" fontId="72" fillId="0" borderId="264" xfId="304" applyFont="1" applyFill="1" applyBorder="1" applyAlignment="1" applyProtection="1">
      <alignment horizontal="center" wrapText="1"/>
    </xf>
    <xf numFmtId="0" fontId="72" fillId="0" borderId="247" xfId="304" applyFont="1" applyFill="1" applyBorder="1" applyAlignment="1" applyProtection="1">
      <alignment horizontal="center" wrapText="1"/>
    </xf>
    <xf numFmtId="0" fontId="40" fillId="0" borderId="199" xfId="304" applyFont="1" applyBorder="1" applyAlignment="1">
      <alignment horizontal="left" vertical="top" wrapText="1"/>
    </xf>
    <xf numFmtId="0" fontId="40" fillId="0" borderId="201" xfId="304" applyFont="1" applyBorder="1" applyAlignment="1">
      <alignment horizontal="left" vertical="top" wrapText="1"/>
    </xf>
    <xf numFmtId="0" fontId="40" fillId="0" borderId="212" xfId="304" applyFont="1" applyBorder="1" applyAlignment="1">
      <alignment horizontal="left" wrapText="1"/>
    </xf>
    <xf numFmtId="0" fontId="40" fillId="0" borderId="248" xfId="304" applyFont="1" applyBorder="1" applyAlignment="1">
      <alignment horizontal="left" wrapText="1"/>
    </xf>
    <xf numFmtId="0" fontId="40" fillId="39" borderId="264" xfId="304" applyFont="1" applyFill="1" applyBorder="1" applyAlignment="1">
      <alignment horizontal="center"/>
    </xf>
    <xf numFmtId="0" fontId="40" fillId="39" borderId="247" xfId="304" applyFont="1" applyFill="1" applyBorder="1" applyAlignment="1">
      <alignment horizontal="center"/>
    </xf>
    <xf numFmtId="0" fontId="40" fillId="0" borderId="199" xfId="304" applyFont="1" applyFill="1" applyBorder="1" applyAlignment="1">
      <alignment vertical="top" wrapText="1"/>
    </xf>
    <xf numFmtId="0" fontId="40" fillId="0" borderId="0" xfId="304" applyFont="1" applyFill="1" applyBorder="1" applyAlignment="1">
      <alignment vertical="top"/>
    </xf>
    <xf numFmtId="0" fontId="40" fillId="0" borderId="201" xfId="304" applyFont="1" applyFill="1" applyBorder="1" applyAlignment="1">
      <alignment vertical="top"/>
    </xf>
    <xf numFmtId="0" fontId="87" fillId="0" borderId="199" xfId="304" applyFont="1" applyBorder="1" applyAlignment="1">
      <alignment horizontal="left" wrapText="1"/>
    </xf>
    <xf numFmtId="0" fontId="87" fillId="0" borderId="0" xfId="304" applyFont="1" applyBorder="1" applyAlignment="1">
      <alignment horizontal="left" wrapText="1"/>
    </xf>
    <xf numFmtId="0" fontId="87" fillId="0" borderId="201" xfId="304" applyFont="1" applyBorder="1" applyAlignment="1">
      <alignment horizontal="left" wrapText="1"/>
    </xf>
    <xf numFmtId="0" fontId="85" fillId="0" borderId="192" xfId="557" applyFont="1" applyBorder="1" applyAlignment="1"/>
    <xf numFmtId="0" fontId="85" fillId="0" borderId="355" xfId="557" applyFont="1" applyBorder="1" applyAlignment="1"/>
    <xf numFmtId="0" fontId="72" fillId="39" borderId="212" xfId="304" applyFont="1" applyFill="1" applyBorder="1" applyAlignment="1"/>
    <xf numFmtId="0" fontId="85" fillId="0" borderId="183" xfId="557" applyFont="1" applyBorder="1" applyAlignment="1"/>
    <xf numFmtId="0" fontId="85" fillId="0" borderId="186" xfId="557" applyFont="1" applyBorder="1" applyAlignment="1"/>
    <xf numFmtId="0" fontId="40" fillId="0" borderId="199" xfId="304" applyFont="1" applyFill="1" applyBorder="1" applyAlignment="1">
      <alignment wrapText="1"/>
    </xf>
    <xf numFmtId="0" fontId="0" fillId="0" borderId="0" xfId="0" applyAlignment="1">
      <alignment wrapText="1"/>
    </xf>
    <xf numFmtId="0" fontId="0" fillId="0" borderId="201" xfId="0" applyBorder="1" applyAlignment="1">
      <alignment wrapText="1"/>
    </xf>
    <xf numFmtId="0" fontId="74" fillId="39" borderId="149" xfId="304" applyFont="1" applyFill="1" applyBorder="1" applyAlignment="1"/>
    <xf numFmtId="0" fontId="74" fillId="39" borderId="73" xfId="304" applyFont="1" applyFill="1" applyBorder="1" applyAlignment="1"/>
    <xf numFmtId="0" fontId="74" fillId="39" borderId="109" xfId="304" applyFont="1" applyFill="1" applyBorder="1" applyAlignment="1"/>
    <xf numFmtId="0" fontId="79" fillId="23" borderId="149" xfId="304" applyFont="1" applyFill="1" applyBorder="1" applyAlignment="1" applyProtection="1">
      <alignment horizontal="center" vertical="center"/>
    </xf>
    <xf numFmtId="0" fontId="79" fillId="23" borderId="73" xfId="304" applyFont="1" applyFill="1" applyBorder="1" applyAlignment="1" applyProtection="1">
      <alignment horizontal="center" vertical="center"/>
    </xf>
    <xf numFmtId="0" fontId="79" fillId="23" borderId="109" xfId="304" applyFont="1" applyFill="1" applyBorder="1" applyAlignment="1" applyProtection="1">
      <alignment horizontal="center" vertical="center"/>
    </xf>
    <xf numFmtId="0" fontId="0" fillId="0" borderId="0" xfId="0" applyAlignment="1">
      <alignment vertical="top" wrapText="1"/>
    </xf>
    <xf numFmtId="0" fontId="0" fillId="0" borderId="201" xfId="0" applyBorder="1" applyAlignment="1">
      <alignment vertical="top" wrapText="1"/>
    </xf>
    <xf numFmtId="0" fontId="72" fillId="0" borderId="26" xfId="304" applyFont="1" applyFill="1" applyBorder="1" applyAlignment="1" applyProtection="1">
      <alignment horizontal="left"/>
    </xf>
    <xf numFmtId="0" fontId="72" fillId="0" borderId="24" xfId="304" applyFont="1" applyFill="1" applyBorder="1" applyAlignment="1" applyProtection="1">
      <alignment horizontal="left"/>
    </xf>
    <xf numFmtId="0" fontId="123" fillId="38" borderId="0" xfId="304" applyFont="1" applyFill="1" applyBorder="1" applyAlignment="1" applyProtection="1">
      <alignment horizontal="center"/>
    </xf>
    <xf numFmtId="0" fontId="72" fillId="0" borderId="288" xfId="304" applyFont="1" applyFill="1" applyBorder="1" applyAlignment="1" applyProtection="1">
      <alignment horizontal="center"/>
    </xf>
    <xf numFmtId="0" fontId="0" fillId="0" borderId="226" xfId="0" applyBorder="1"/>
    <xf numFmtId="0" fontId="0" fillId="0" borderId="286" xfId="0" applyBorder="1"/>
    <xf numFmtId="0" fontId="72" fillId="0" borderId="265" xfId="304" applyFont="1" applyFill="1" applyBorder="1" applyAlignment="1" applyProtection="1">
      <alignment horizontal="right" wrapText="1"/>
    </xf>
    <xf numFmtId="0" fontId="72" fillId="0" borderId="307" xfId="304" applyFont="1" applyFill="1" applyBorder="1" applyAlignment="1" applyProtection="1">
      <alignment horizontal="right" wrapText="1"/>
    </xf>
    <xf numFmtId="0" fontId="72" fillId="0" borderId="311" xfId="304" applyFont="1" applyFill="1" applyBorder="1" applyAlignment="1" applyProtection="1">
      <alignment horizontal="right"/>
    </xf>
    <xf numFmtId="0" fontId="72" fillId="0" borderId="264" xfId="304" applyFont="1" applyFill="1" applyBorder="1" applyAlignment="1" applyProtection="1">
      <alignment horizontal="right"/>
    </xf>
    <xf numFmtId="0" fontId="72" fillId="0" borderId="312" xfId="304" applyFont="1" applyFill="1" applyBorder="1" applyAlignment="1" applyProtection="1">
      <alignment horizontal="right"/>
    </xf>
    <xf numFmtId="0" fontId="72" fillId="0" borderId="179" xfId="304" applyFont="1" applyFill="1" applyBorder="1" applyAlignment="1" applyProtection="1">
      <alignment horizontal="right" wrapText="1"/>
    </xf>
    <xf numFmtId="0" fontId="72" fillId="0" borderId="382" xfId="304" applyFont="1" applyFill="1" applyBorder="1" applyAlignment="1" applyProtection="1">
      <alignment horizontal="right" wrapText="1"/>
    </xf>
    <xf numFmtId="0" fontId="79" fillId="23" borderId="359" xfId="304" applyFont="1" applyFill="1" applyBorder="1" applyAlignment="1" applyProtection="1">
      <alignment horizontal="center" vertical="center"/>
    </xf>
    <xf numFmtId="0" fontId="0" fillId="0" borderId="360" xfId="0" applyBorder="1"/>
    <xf numFmtId="0" fontId="0" fillId="0" borderId="367" xfId="0" applyBorder="1"/>
    <xf numFmtId="0" fontId="72" fillId="0" borderId="197" xfId="304" applyFont="1" applyFill="1" applyBorder="1" applyAlignment="1" applyProtection="1">
      <alignment horizontal="right" wrapText="1"/>
    </xf>
    <xf numFmtId="0" fontId="72" fillId="0" borderId="198" xfId="304" applyFont="1" applyFill="1" applyBorder="1" applyAlignment="1" applyProtection="1">
      <alignment horizontal="right" wrapText="1"/>
    </xf>
    <xf numFmtId="0" fontId="72" fillId="0" borderId="279" xfId="304" applyFont="1" applyFill="1" applyBorder="1" applyAlignment="1" applyProtection="1">
      <alignment horizontal="right" wrapText="1"/>
    </xf>
    <xf numFmtId="0" fontId="72" fillId="0" borderId="320" xfId="304" applyFont="1" applyFill="1" applyBorder="1" applyAlignment="1" applyProtection="1">
      <alignment horizontal="right" wrapText="1"/>
    </xf>
    <xf numFmtId="0" fontId="72" fillId="0" borderId="20" xfId="304" applyFont="1" applyFill="1" applyBorder="1" applyAlignment="1" applyProtection="1">
      <alignment horizontal="right" wrapText="1"/>
    </xf>
    <xf numFmtId="0" fontId="72" fillId="0" borderId="41" xfId="304" applyFont="1" applyFill="1" applyBorder="1" applyAlignment="1" applyProtection="1">
      <alignment horizontal="right" wrapText="1"/>
    </xf>
  </cellXfs>
  <cellStyles count="748">
    <cellStyle name="20 % - Accent1" xfId="581" builtinId="30" customBuiltin="1"/>
    <cellStyle name="20 % - Accent1 10" xfId="569"/>
    <cellStyle name="20 % - Accent1 2" xfId="1"/>
    <cellStyle name="20 % - Accent1 2 2" xfId="2"/>
    <cellStyle name="20 % - Accent1 2 3" xfId="570"/>
    <cellStyle name="20 % - Accent1 2_CF- Capital" xfId="685"/>
    <cellStyle name="20 % - Accent1 3" xfId="3"/>
    <cellStyle name="20 % - Accent1 4" xfId="4"/>
    <cellStyle name="20 % - Accent1 5" xfId="5"/>
    <cellStyle name="20 % - Accent1 6" xfId="6"/>
    <cellStyle name="20 % - Accent1 7" xfId="7"/>
    <cellStyle name="20 % - Accent1 8" xfId="8"/>
    <cellStyle name="20 % - Accent1 9" xfId="9"/>
    <cellStyle name="20 % - Accent2" xfId="582" builtinId="34" customBuiltin="1"/>
    <cellStyle name="20 % - Accent2 10" xfId="571"/>
    <cellStyle name="20 % - Accent2 2" xfId="10"/>
    <cellStyle name="20 % - Accent2 2 2" xfId="11"/>
    <cellStyle name="20 % - Accent2 2 3" xfId="572"/>
    <cellStyle name="20 % - Accent2 2_CF- Capital" xfId="686"/>
    <cellStyle name="20 % - Accent2 3" xfId="12"/>
    <cellStyle name="20 % - Accent2 4" xfId="13"/>
    <cellStyle name="20 % - Accent2 5" xfId="14"/>
    <cellStyle name="20 % - Accent2 6" xfId="15"/>
    <cellStyle name="20 % - Accent2 7" xfId="16"/>
    <cellStyle name="20 % - Accent2 8" xfId="17"/>
    <cellStyle name="20 % - Accent2 9" xfId="18"/>
    <cellStyle name="20 % - Accent3" xfId="583" builtinId="38" customBuiltin="1"/>
    <cellStyle name="20 % - Accent3 10" xfId="573"/>
    <cellStyle name="20 % - Accent3 2" xfId="19"/>
    <cellStyle name="20 % - Accent3 2 2" xfId="20"/>
    <cellStyle name="20 % - Accent3 2 3" xfId="574"/>
    <cellStyle name="20 % - Accent3 2_CF- Capital" xfId="687"/>
    <cellStyle name="20 % - Accent3 3" xfId="21"/>
    <cellStyle name="20 % - Accent3 4" xfId="22"/>
    <cellStyle name="20 % - Accent3 5" xfId="23"/>
    <cellStyle name="20 % - Accent3 6" xfId="24"/>
    <cellStyle name="20 % - Accent3 7" xfId="25"/>
    <cellStyle name="20 % - Accent3 8" xfId="26"/>
    <cellStyle name="20 % - Accent3 9" xfId="27"/>
    <cellStyle name="20 % - Accent4" xfId="584" builtinId="42" customBuiltin="1"/>
    <cellStyle name="20 % - Accent4 10" xfId="575"/>
    <cellStyle name="20 % - Accent4 2" xfId="28"/>
    <cellStyle name="20 % - Accent4 2 2" xfId="29"/>
    <cellStyle name="20 % - Accent4 2 3" xfId="576"/>
    <cellStyle name="20 % - Accent4 2_CF- Capital" xfId="688"/>
    <cellStyle name="20 % - Accent4 3" xfId="30"/>
    <cellStyle name="20 % - Accent4 4" xfId="31"/>
    <cellStyle name="20 % - Accent4 5" xfId="32"/>
    <cellStyle name="20 % - Accent4 6" xfId="33"/>
    <cellStyle name="20 % - Accent4 7" xfId="34"/>
    <cellStyle name="20 % - Accent4 8" xfId="35"/>
    <cellStyle name="20 % - Accent4 9" xfId="36"/>
    <cellStyle name="20 % - Accent5" xfId="585" builtinId="46" customBuiltin="1"/>
    <cellStyle name="20 % - Accent5 10" xfId="577"/>
    <cellStyle name="20 % - Accent5 2" xfId="37"/>
    <cellStyle name="20 % - Accent5 2 2" xfId="38"/>
    <cellStyle name="20 % - Accent5 2 3" xfId="578"/>
    <cellStyle name="20 % - Accent5 2_CF- Capital" xfId="689"/>
    <cellStyle name="20 % - Accent5 3" xfId="39"/>
    <cellStyle name="20 % - Accent5 4" xfId="40"/>
    <cellStyle name="20 % - Accent5 5" xfId="41"/>
    <cellStyle name="20 % - Accent5 6" xfId="42"/>
    <cellStyle name="20 % - Accent5 7" xfId="43"/>
    <cellStyle name="20 % - Accent5 8" xfId="44"/>
    <cellStyle name="20 % - Accent5 9" xfId="45"/>
    <cellStyle name="20 % - Accent6" xfId="586" builtinId="50" customBuiltin="1"/>
    <cellStyle name="20 % - Accent6 10" xfId="579"/>
    <cellStyle name="20 % - Accent6 2" xfId="46"/>
    <cellStyle name="20 % - Accent6 2 2" xfId="47"/>
    <cellStyle name="20 % - Accent6 2 3" xfId="580"/>
    <cellStyle name="20 % - Accent6 2_CF- Capital" xfId="690"/>
    <cellStyle name="20 % - Accent6 3" xfId="48"/>
    <cellStyle name="20 % - Accent6 4" xfId="49"/>
    <cellStyle name="20 % - Accent6 5" xfId="50"/>
    <cellStyle name="20 % - Accent6 6" xfId="51"/>
    <cellStyle name="20 % - Accent6 7" xfId="52"/>
    <cellStyle name="20 % - Accent6 8" xfId="53"/>
    <cellStyle name="20 % - Accent6 9" xfId="54"/>
    <cellStyle name="40 % - Accent1" xfId="599" builtinId="31" customBuiltin="1"/>
    <cellStyle name="40 % - Accent1 10" xfId="587"/>
    <cellStyle name="40 % - Accent1 2" xfId="55"/>
    <cellStyle name="40 % - Accent1 2 2" xfId="56"/>
    <cellStyle name="40 % - Accent1 2 3" xfId="588"/>
    <cellStyle name="40 % - Accent1 2_CF- Capital" xfId="691"/>
    <cellStyle name="40 % - Accent1 3" xfId="57"/>
    <cellStyle name="40 % - Accent1 4" xfId="58"/>
    <cellStyle name="40 % - Accent1 5" xfId="59"/>
    <cellStyle name="40 % - Accent1 6" xfId="60"/>
    <cellStyle name="40 % - Accent1 7" xfId="61"/>
    <cellStyle name="40 % - Accent1 8" xfId="62"/>
    <cellStyle name="40 % - Accent1 9" xfId="63"/>
    <cellStyle name="40 % - Accent2" xfId="600" builtinId="35" customBuiltin="1"/>
    <cellStyle name="40 % - Accent2 10" xfId="589"/>
    <cellStyle name="40 % - Accent2 2" xfId="64"/>
    <cellStyle name="40 % - Accent2 2 2" xfId="65"/>
    <cellStyle name="40 % - Accent2 2 3" xfId="590"/>
    <cellStyle name="40 % - Accent2 2_CF- Capital" xfId="692"/>
    <cellStyle name="40 % - Accent2 3" xfId="66"/>
    <cellStyle name="40 % - Accent2 4" xfId="67"/>
    <cellStyle name="40 % - Accent2 5" xfId="68"/>
    <cellStyle name="40 % - Accent2 6" xfId="69"/>
    <cellStyle name="40 % - Accent2 7" xfId="70"/>
    <cellStyle name="40 % - Accent2 8" xfId="71"/>
    <cellStyle name="40 % - Accent2 9" xfId="72"/>
    <cellStyle name="40 % - Accent3" xfId="601" builtinId="39" customBuiltin="1"/>
    <cellStyle name="40 % - Accent3 10" xfId="591"/>
    <cellStyle name="40 % - Accent3 2" xfId="73"/>
    <cellStyle name="40 % - Accent3 2 2" xfId="74"/>
    <cellStyle name="40 % - Accent3 2 3" xfId="592"/>
    <cellStyle name="40 % - Accent3 2_CF- Capital" xfId="693"/>
    <cellStyle name="40 % - Accent3 3" xfId="75"/>
    <cellStyle name="40 % - Accent3 4" xfId="76"/>
    <cellStyle name="40 % - Accent3 5" xfId="77"/>
    <cellStyle name="40 % - Accent3 6" xfId="78"/>
    <cellStyle name="40 % - Accent3 7" xfId="79"/>
    <cellStyle name="40 % - Accent3 8" xfId="80"/>
    <cellStyle name="40 % - Accent3 9" xfId="81"/>
    <cellStyle name="40 % - Accent4" xfId="602" builtinId="43" customBuiltin="1"/>
    <cellStyle name="40 % - Accent4 10" xfId="593"/>
    <cellStyle name="40 % - Accent4 2" xfId="82"/>
    <cellStyle name="40 % - Accent4 2 2" xfId="83"/>
    <cellStyle name="40 % - Accent4 2 3" xfId="594"/>
    <cellStyle name="40 % - Accent4 2_CF- Capital" xfId="694"/>
    <cellStyle name="40 % - Accent4 3" xfId="84"/>
    <cellStyle name="40 % - Accent4 4" xfId="85"/>
    <cellStyle name="40 % - Accent4 5" xfId="86"/>
    <cellStyle name="40 % - Accent4 6" xfId="87"/>
    <cellStyle name="40 % - Accent4 7" xfId="88"/>
    <cellStyle name="40 % - Accent4 8" xfId="89"/>
    <cellStyle name="40 % - Accent4 9" xfId="90"/>
    <cellStyle name="40 % - Accent5" xfId="603" builtinId="47" customBuiltin="1"/>
    <cellStyle name="40 % - Accent5 10" xfId="595"/>
    <cellStyle name="40 % - Accent5 2" xfId="91"/>
    <cellStyle name="40 % - Accent5 2 2" xfId="92"/>
    <cellStyle name="40 % - Accent5 2 3" xfId="596"/>
    <cellStyle name="40 % - Accent5 2_CF- Capital" xfId="695"/>
    <cellStyle name="40 % - Accent5 3" xfId="93"/>
    <cellStyle name="40 % - Accent5 4" xfId="94"/>
    <cellStyle name="40 % - Accent5 5" xfId="95"/>
    <cellStyle name="40 % - Accent5 6" xfId="96"/>
    <cellStyle name="40 % - Accent5 7" xfId="97"/>
    <cellStyle name="40 % - Accent5 8" xfId="98"/>
    <cellStyle name="40 % - Accent5 9" xfId="99"/>
    <cellStyle name="40 % - Accent6" xfId="604" builtinId="51" customBuiltin="1"/>
    <cellStyle name="40 % - Accent6 10" xfId="597"/>
    <cellStyle name="40 % - Accent6 2" xfId="100"/>
    <cellStyle name="40 % - Accent6 2 2" xfId="101"/>
    <cellStyle name="40 % - Accent6 2 3" xfId="598"/>
    <cellStyle name="40 % - Accent6 2_CF- Capital" xfId="696"/>
    <cellStyle name="40 % - Accent6 3" xfId="102"/>
    <cellStyle name="40 % - Accent6 4" xfId="103"/>
    <cellStyle name="40 % - Accent6 5" xfId="104"/>
    <cellStyle name="40 % - Accent6 6" xfId="105"/>
    <cellStyle name="40 % - Accent6 7" xfId="106"/>
    <cellStyle name="40 % - Accent6 8" xfId="107"/>
    <cellStyle name="40 % - Accent6 9" xfId="108"/>
    <cellStyle name="60 % - Accent1" xfId="617" builtinId="32" customBuiltin="1"/>
    <cellStyle name="60 % - Accent1 10" xfId="605"/>
    <cellStyle name="60 % - Accent1 2" xfId="109"/>
    <cellStyle name="60 % - Accent1 2 2" xfId="110"/>
    <cellStyle name="60 % - Accent1 2 3" xfId="606"/>
    <cellStyle name="60 % - Accent1 2_CF- Capital" xfId="697"/>
    <cellStyle name="60 % - Accent1 3" xfId="111"/>
    <cellStyle name="60 % - Accent1 4" xfId="112"/>
    <cellStyle name="60 % - Accent1 5" xfId="113"/>
    <cellStyle name="60 % - Accent1 6" xfId="114"/>
    <cellStyle name="60 % - Accent1 7" xfId="115"/>
    <cellStyle name="60 % - Accent1 8" xfId="116"/>
    <cellStyle name="60 % - Accent1 9" xfId="117"/>
    <cellStyle name="60 % - Accent2" xfId="618" builtinId="36" customBuiltin="1"/>
    <cellStyle name="60 % - Accent2 10" xfId="607"/>
    <cellStyle name="60 % - Accent2 2" xfId="118"/>
    <cellStyle name="60 % - Accent2 2 2" xfId="119"/>
    <cellStyle name="60 % - Accent2 2 3" xfId="608"/>
    <cellStyle name="60 % - Accent2 2_CF- Capital" xfId="698"/>
    <cellStyle name="60 % - Accent2 3" xfId="120"/>
    <cellStyle name="60 % - Accent2 4" xfId="121"/>
    <cellStyle name="60 % - Accent2 5" xfId="122"/>
    <cellStyle name="60 % - Accent2 6" xfId="123"/>
    <cellStyle name="60 % - Accent2 7" xfId="124"/>
    <cellStyle name="60 % - Accent2 8" xfId="125"/>
    <cellStyle name="60 % - Accent2 9" xfId="126"/>
    <cellStyle name="60 % - Accent3" xfId="619" builtinId="40" customBuiltin="1"/>
    <cellStyle name="60 % - Accent3 10" xfId="609"/>
    <cellStyle name="60 % - Accent3 2" xfId="127"/>
    <cellStyle name="60 % - Accent3 2 2" xfId="128"/>
    <cellStyle name="60 % - Accent3 2 3" xfId="610"/>
    <cellStyle name="60 % - Accent3 2_CF- Capital" xfId="699"/>
    <cellStyle name="60 % - Accent3 3" xfId="129"/>
    <cellStyle name="60 % - Accent3 4" xfId="130"/>
    <cellStyle name="60 % - Accent3 5" xfId="131"/>
    <cellStyle name="60 % - Accent3 6" xfId="132"/>
    <cellStyle name="60 % - Accent3 7" xfId="133"/>
    <cellStyle name="60 % - Accent3 8" xfId="134"/>
    <cellStyle name="60 % - Accent3 9" xfId="135"/>
    <cellStyle name="60 % - Accent4" xfId="620" builtinId="44" customBuiltin="1"/>
    <cellStyle name="60 % - Accent4 10" xfId="611"/>
    <cellStyle name="60 % - Accent4 2" xfId="136"/>
    <cellStyle name="60 % - Accent4 2 2" xfId="137"/>
    <cellStyle name="60 % - Accent4 2 3" xfId="612"/>
    <cellStyle name="60 % - Accent4 2_CF- Capital" xfId="700"/>
    <cellStyle name="60 % - Accent4 3" xfId="138"/>
    <cellStyle name="60 % - Accent4 4" xfId="139"/>
    <cellStyle name="60 % - Accent4 5" xfId="140"/>
    <cellStyle name="60 % - Accent4 6" xfId="141"/>
    <cellStyle name="60 % - Accent4 7" xfId="142"/>
    <cellStyle name="60 % - Accent4 8" xfId="143"/>
    <cellStyle name="60 % - Accent4 9" xfId="144"/>
    <cellStyle name="60 % - Accent5" xfId="621" builtinId="48" customBuiltin="1"/>
    <cellStyle name="60 % - Accent5 10" xfId="613"/>
    <cellStyle name="60 % - Accent5 2" xfId="145"/>
    <cellStyle name="60 % - Accent5 2 2" xfId="146"/>
    <cellStyle name="60 % - Accent5 2 3" xfId="614"/>
    <cellStyle name="60 % - Accent5 2_CF- Capital" xfId="701"/>
    <cellStyle name="60 % - Accent5 3" xfId="147"/>
    <cellStyle name="60 % - Accent5 4" xfId="148"/>
    <cellStyle name="60 % - Accent5 5" xfId="149"/>
    <cellStyle name="60 % - Accent5 6" xfId="150"/>
    <cellStyle name="60 % - Accent5 7" xfId="151"/>
    <cellStyle name="60 % - Accent5 8" xfId="152"/>
    <cellStyle name="60 % - Accent5 9" xfId="153"/>
    <cellStyle name="60 % - Accent6" xfId="622" builtinId="52" customBuiltin="1"/>
    <cellStyle name="60 % - Accent6 10" xfId="615"/>
    <cellStyle name="60 % - Accent6 2" xfId="154"/>
    <cellStyle name="60 % - Accent6 2 2" xfId="155"/>
    <cellStyle name="60 % - Accent6 2 3" xfId="616"/>
    <cellStyle name="60 % - Accent6 2_CF- Capital" xfId="702"/>
    <cellStyle name="60 % - Accent6 3" xfId="156"/>
    <cellStyle name="60 % - Accent6 4" xfId="157"/>
    <cellStyle name="60 % - Accent6 5" xfId="158"/>
    <cellStyle name="60 % - Accent6 6" xfId="159"/>
    <cellStyle name="60 % - Accent6 7" xfId="160"/>
    <cellStyle name="60 % - Accent6 8" xfId="161"/>
    <cellStyle name="60 % - Accent6 9" xfId="162"/>
    <cellStyle name="Accent1" xfId="163" builtinId="29" customBuiltin="1"/>
    <cellStyle name="Accent1 10" xfId="623"/>
    <cellStyle name="Accent1 2" xfId="164"/>
    <cellStyle name="Accent1 2 2" xfId="165"/>
    <cellStyle name="Accent1 3" xfId="166"/>
    <cellStyle name="Accent1 4" xfId="167"/>
    <cellStyle name="Accent1 5" xfId="168"/>
    <cellStyle name="Accent1 6" xfId="169"/>
    <cellStyle name="Accent1 7" xfId="170"/>
    <cellStyle name="Accent1 8" xfId="171"/>
    <cellStyle name="Accent1 9" xfId="172"/>
    <cellStyle name="Accent2" xfId="173" builtinId="33" customBuiltin="1"/>
    <cellStyle name="Accent2 10" xfId="624"/>
    <cellStyle name="Accent2 2" xfId="174"/>
    <cellStyle name="Accent2 2 2" xfId="175"/>
    <cellStyle name="Accent2 3" xfId="176"/>
    <cellStyle name="Accent2 4" xfId="177"/>
    <cellStyle name="Accent2 5" xfId="178"/>
    <cellStyle name="Accent2 6" xfId="179"/>
    <cellStyle name="Accent2 7" xfId="180"/>
    <cellStyle name="Accent2 8" xfId="181"/>
    <cellStyle name="Accent2 9" xfId="182"/>
    <cellStyle name="Accent3" xfId="183" builtinId="37" customBuiltin="1"/>
    <cellStyle name="Accent3 10" xfId="625"/>
    <cellStyle name="Accent3 2" xfId="184"/>
    <cellStyle name="Accent3 2 2" xfId="185"/>
    <cellStyle name="Accent3 3" xfId="186"/>
    <cellStyle name="Accent3 4" xfId="187"/>
    <cellStyle name="Accent3 5" xfId="188"/>
    <cellStyle name="Accent3 6" xfId="189"/>
    <cellStyle name="Accent3 7" xfId="190"/>
    <cellStyle name="Accent3 8" xfId="191"/>
    <cellStyle name="Accent3 9" xfId="192"/>
    <cellStyle name="Accent4" xfId="193" builtinId="41" customBuiltin="1"/>
    <cellStyle name="Accent4 10" xfId="626"/>
    <cellStyle name="Accent4 2" xfId="194"/>
    <cellStyle name="Accent4 2 2" xfId="195"/>
    <cellStyle name="Accent4 3" xfId="196"/>
    <cellStyle name="Accent4 4" xfId="197"/>
    <cellStyle name="Accent4 5" xfId="198"/>
    <cellStyle name="Accent4 6" xfId="199"/>
    <cellStyle name="Accent4 7" xfId="200"/>
    <cellStyle name="Accent4 8" xfId="201"/>
    <cellStyle name="Accent4 9" xfId="202"/>
    <cellStyle name="Accent5" xfId="203" builtinId="45" customBuiltin="1"/>
    <cellStyle name="Accent5 10" xfId="627"/>
    <cellStyle name="Accent5 2" xfId="204"/>
    <cellStyle name="Accent5 2 2" xfId="205"/>
    <cellStyle name="Accent5 3" xfId="206"/>
    <cellStyle name="Accent5 4" xfId="207"/>
    <cellStyle name="Accent5 5" xfId="208"/>
    <cellStyle name="Accent5 6" xfId="209"/>
    <cellStyle name="Accent5 7" xfId="210"/>
    <cellStyle name="Accent5 8" xfId="211"/>
    <cellStyle name="Accent5 9" xfId="212"/>
    <cellStyle name="Accent6" xfId="213" builtinId="49" customBuiltin="1"/>
    <cellStyle name="Accent6 10" xfId="628"/>
    <cellStyle name="Accent6 2" xfId="214"/>
    <cellStyle name="Accent6 2 2" xfId="215"/>
    <cellStyle name="Accent6 3" xfId="216"/>
    <cellStyle name="Accent6 4" xfId="217"/>
    <cellStyle name="Accent6 5" xfId="218"/>
    <cellStyle name="Accent6 6" xfId="219"/>
    <cellStyle name="Accent6 7" xfId="220"/>
    <cellStyle name="Accent6 8" xfId="221"/>
    <cellStyle name="Accent6 9" xfId="222"/>
    <cellStyle name="Anglais" xfId="536"/>
    <cellStyle name="Anglais$" xfId="537"/>
    <cellStyle name="Avertissement" xfId="684" builtinId="11" customBuiltin="1"/>
    <cellStyle name="Avertissement 2" xfId="223"/>
    <cellStyle name="Bad" xfId="280"/>
    <cellStyle name="Bad 2" xfId="629"/>
    <cellStyle name="Bad_CF- Capital" xfId="703"/>
    <cellStyle name="Calcul" xfId="632" builtinId="22" customBuiltin="1"/>
    <cellStyle name="Calcul 10" xfId="538"/>
    <cellStyle name="Calcul 11" xfId="630"/>
    <cellStyle name="Calcul 2" xfId="224"/>
    <cellStyle name="Calcul 2 2" xfId="225"/>
    <cellStyle name="Calcul 2 3" xfId="631"/>
    <cellStyle name="Calcul 2_CF- Capital" xfId="704"/>
    <cellStyle name="Calcul 3" xfId="226"/>
    <cellStyle name="Calcul 4" xfId="227"/>
    <cellStyle name="Calcul 5" xfId="228"/>
    <cellStyle name="Calcul 6" xfId="229"/>
    <cellStyle name="Calcul 7" xfId="230"/>
    <cellStyle name="Calcul 8" xfId="231"/>
    <cellStyle name="Calcul 9" xfId="232"/>
    <cellStyle name="Calculation 2" xfId="739"/>
    <cellStyle name="Cellule liée" xfId="649" builtinId="24" customBuiltin="1"/>
    <cellStyle name="Cellule liée 2" xfId="233"/>
    <cellStyle name="Cellule liée 2 2" xfId="633"/>
    <cellStyle name="Cellule liée 2_CF- Capital" xfId="705"/>
    <cellStyle name="Cellule liée 3" xfId="539"/>
    <cellStyle name="Check Cell" xfId="390"/>
    <cellStyle name="Check Cell 2" xfId="634"/>
    <cellStyle name="Check Cell_CF- Capital" xfId="706"/>
    <cellStyle name="checkExposure" xfId="234"/>
    <cellStyle name="Comma 2" xfId="635"/>
    <cellStyle name="Commentaire" xfId="660" builtinId="10" customBuiltin="1"/>
    <cellStyle name="Commentaire 10" xfId="636"/>
    <cellStyle name="Commentaire 2" xfId="235"/>
    <cellStyle name="Commentaire 2 2" xfId="236"/>
    <cellStyle name="Commentaire 2 2 2" xfId="443"/>
    <cellStyle name="Commentaire 2 3" xfId="442"/>
    <cellStyle name="Commentaire 2 4" xfId="637"/>
    <cellStyle name="Commentaire 2_CF- Capital" xfId="707"/>
    <cellStyle name="Commentaire 3" xfId="237"/>
    <cellStyle name="Commentaire 3 2" xfId="444"/>
    <cellStyle name="Commentaire 4" xfId="238"/>
    <cellStyle name="Commentaire 4 2" xfId="445"/>
    <cellStyle name="Commentaire 5" xfId="239"/>
    <cellStyle name="Commentaire 5 2" xfId="446"/>
    <cellStyle name="Commentaire 6" xfId="240"/>
    <cellStyle name="Commentaire 6 2" xfId="447"/>
    <cellStyle name="Commentaire 7" xfId="241"/>
    <cellStyle name="Commentaire 7 2" xfId="448"/>
    <cellStyle name="Commentaire 8" xfId="242"/>
    <cellStyle name="Commentaire 8 2" xfId="449"/>
    <cellStyle name="Commentaire 9" xfId="243"/>
    <cellStyle name="Commentaire 9 2" xfId="450"/>
    <cellStyle name="Date-$" xfId="540"/>
    <cellStyle name="DateExercice" xfId="541"/>
    <cellStyle name="DateLinguist" xfId="542"/>
    <cellStyle name="Entrée" xfId="646" builtinId="20" customBuiltin="1"/>
    <cellStyle name="Entrée 10" xfId="543"/>
    <cellStyle name="Entrée 11" xfId="638"/>
    <cellStyle name="Entrée 2" xfId="244"/>
    <cellStyle name="Entrée 2 2" xfId="245"/>
    <cellStyle name="Entrée 2 3" xfId="639"/>
    <cellStyle name="Entrée 2_CF- Capital" xfId="708"/>
    <cellStyle name="Entrée 3" xfId="246"/>
    <cellStyle name="Entrée 4" xfId="247"/>
    <cellStyle name="Entrée 5" xfId="248"/>
    <cellStyle name="Entrée 6" xfId="249"/>
    <cellStyle name="Entrée 7" xfId="250"/>
    <cellStyle name="Entrée 8" xfId="251"/>
    <cellStyle name="Entrée 9" xfId="252"/>
    <cellStyle name="Euro" xfId="253"/>
    <cellStyle name="Euro 2" xfId="254"/>
    <cellStyle name="Explanatory Text" xfId="375"/>
    <cellStyle name="Explanatory Text 2" xfId="640"/>
    <cellStyle name="Explanatory Text_CF- Capital" xfId="709"/>
    <cellStyle name="Francais" xfId="544"/>
    <cellStyle name="Francais$" xfId="545"/>
    <cellStyle name="Francais$-bil" xfId="546"/>
    <cellStyle name="Francais$déc2" xfId="547"/>
    <cellStyle name="Francais$déc2-" xfId="548"/>
    <cellStyle name="Francais$-hun" xfId="549"/>
    <cellStyle name="Francais$-th" xfId="550"/>
    <cellStyle name="Francais-bil" xfId="551"/>
    <cellStyle name="Francais-déc2" xfId="552"/>
    <cellStyle name="Français-déc2%" xfId="553"/>
    <cellStyle name="Francais-hun" xfId="554"/>
    <cellStyle name="Francais-th" xfId="555"/>
    <cellStyle name="Good" xfId="325"/>
    <cellStyle name="Good 2" xfId="641"/>
    <cellStyle name="Good_CF- Capital" xfId="710"/>
    <cellStyle name="greyed" xfId="255"/>
    <cellStyle name="greyed 2" xfId="256"/>
    <cellStyle name="greyed 2 2" xfId="452"/>
    <cellStyle name="greyed 3" xfId="451"/>
    <cellStyle name="Heading 1" xfId="379"/>
    <cellStyle name="Heading 1 2" xfId="642"/>
    <cellStyle name="Heading 1_CF- Capital" xfId="711"/>
    <cellStyle name="Heading 2" xfId="381"/>
    <cellStyle name="Heading 2 2" xfId="643"/>
    <cellStyle name="Heading 2_CF- Capital" xfId="712"/>
    <cellStyle name="Heading 3" xfId="383"/>
    <cellStyle name="Heading 3 2" xfId="644"/>
    <cellStyle name="Heading 3_CF- Capital" xfId="713"/>
    <cellStyle name="Heading 4" xfId="385"/>
    <cellStyle name="Heading 4 2" xfId="645"/>
    <cellStyle name="Heading 4_CF- Capital" xfId="714"/>
    <cellStyle name="highlightExposure" xfId="257"/>
    <cellStyle name="highlightExposure 2" xfId="258"/>
    <cellStyle name="highlightExposure 2 2" xfId="454"/>
    <cellStyle name="highlightExposure 3" xfId="453"/>
    <cellStyle name="highlightPD" xfId="259"/>
    <cellStyle name="highlightPD 2" xfId="260"/>
    <cellStyle name="highlightPD 2 2" xfId="456"/>
    <cellStyle name="highlightPD 3" xfId="455"/>
    <cellStyle name="highlightPercentage" xfId="261"/>
    <cellStyle name="highlightPercentage 2" xfId="262"/>
    <cellStyle name="highlightPercentage 2 2" xfId="458"/>
    <cellStyle name="highlightPercentage 3" xfId="457"/>
    <cellStyle name="highlightText" xfId="263"/>
    <cellStyle name="highlightText 2" xfId="264"/>
    <cellStyle name="highlightText 2 2" xfId="460"/>
    <cellStyle name="highlightText 3" xfId="459"/>
    <cellStyle name="Input 2" xfId="740"/>
    <cellStyle name="Input0decimals" xfId="265"/>
    <cellStyle name="inputDate" xfId="266"/>
    <cellStyle name="inputDate 2" xfId="267"/>
    <cellStyle name="inputDate 2 2" xfId="462"/>
    <cellStyle name="inputDate 3" xfId="461"/>
    <cellStyle name="inputExposure" xfId="268"/>
    <cellStyle name="inputExposure 2" xfId="269"/>
    <cellStyle name="inputExposure 2 2" xfId="464"/>
    <cellStyle name="inputExposure 3" xfId="463"/>
    <cellStyle name="inputMaturity" xfId="270"/>
    <cellStyle name="inputMaturity 2" xfId="271"/>
    <cellStyle name="inputMaturity 2 2" xfId="466"/>
    <cellStyle name="inputMaturity 3" xfId="465"/>
    <cellStyle name="inputPD" xfId="272"/>
    <cellStyle name="inputPD 2" xfId="273"/>
    <cellStyle name="inputPD 2 2" xfId="468"/>
    <cellStyle name="inputPD 3" xfId="467"/>
    <cellStyle name="inputPercentage" xfId="274"/>
    <cellStyle name="inputPercentage 2" xfId="275"/>
    <cellStyle name="inputPercentage 2 2" xfId="470"/>
    <cellStyle name="inputPercentage 3" xfId="469"/>
    <cellStyle name="inputSelection" xfId="276"/>
    <cellStyle name="inputSelection 2" xfId="277"/>
    <cellStyle name="inputSelection 2 2" xfId="472"/>
    <cellStyle name="inputSelection 3" xfId="471"/>
    <cellStyle name="inputText" xfId="278"/>
    <cellStyle name="inputText 2" xfId="279"/>
    <cellStyle name="inputText 2 2" xfId="474"/>
    <cellStyle name="inputText 3" xfId="473"/>
    <cellStyle name="Insatisfaisant 10" xfId="647"/>
    <cellStyle name="Insatisfaisant 2" xfId="281"/>
    <cellStyle name="Insatisfaisant 2 2" xfId="282"/>
    <cellStyle name="Insatisfaisant 2 3" xfId="648"/>
    <cellStyle name="Insatisfaisant 2_CF- Capital" xfId="715"/>
    <cellStyle name="Insatisfaisant 3" xfId="283"/>
    <cellStyle name="Insatisfaisant 4" xfId="284"/>
    <cellStyle name="Insatisfaisant 5" xfId="285"/>
    <cellStyle name="Insatisfaisant 6" xfId="286"/>
    <cellStyle name="Insatisfaisant 7" xfId="287"/>
    <cellStyle name="Insatisfaisant 8" xfId="288"/>
    <cellStyle name="Insatisfaisant 9" xfId="289"/>
    <cellStyle name="Milliers" xfId="290" builtinId="3"/>
    <cellStyle name="Milliers 10" xfId="428"/>
    <cellStyle name="Milliers 11" xfId="426"/>
    <cellStyle name="Milliers 11 2" xfId="431"/>
    <cellStyle name="Milliers 11 3" xfId="437"/>
    <cellStyle name="Milliers 12" xfId="432"/>
    <cellStyle name="Milliers 13" xfId="433"/>
    <cellStyle name="Milliers 13 2" xfId="438"/>
    <cellStyle name="Milliers 14" xfId="435"/>
    <cellStyle name="Milliers 15" xfId="650"/>
    <cellStyle name="Milliers 16" xfId="741"/>
    <cellStyle name="Milliers 2" xfId="400"/>
    <cellStyle name="Milliers 2 2" xfId="421"/>
    <cellStyle name="Milliers 2 2 2" xfId="425"/>
    <cellStyle name="Milliers 2 3" xfId="522"/>
    <cellStyle name="Milliers 2 4" xfId="651"/>
    <cellStyle name="Milliers 2 5" xfId="742"/>
    <cellStyle name="Milliers 2_CF- Capital" xfId="716"/>
    <cellStyle name="Milliers 3" xfId="402"/>
    <cellStyle name="Milliers 3 2" xfId="523"/>
    <cellStyle name="Milliers 4" xfId="403"/>
    <cellStyle name="Milliers 4 2" xfId="524"/>
    <cellStyle name="Milliers 4 3" xfId="652"/>
    <cellStyle name="Milliers 4_CF- Capital" xfId="717"/>
    <cellStyle name="Milliers 5" xfId="404"/>
    <cellStyle name="Milliers 5 2" xfId="439"/>
    <cellStyle name="Milliers 5 2 2" xfId="521"/>
    <cellStyle name="Milliers 5 3" xfId="440"/>
    <cellStyle name="Milliers 5 4" xfId="441"/>
    <cellStyle name="Milliers 6" xfId="407"/>
    <cellStyle name="Milliers 6 2" xfId="525"/>
    <cellStyle name="Milliers 7" xfId="408"/>
    <cellStyle name="Milliers 7 2" xfId="526"/>
    <cellStyle name="Milliers 8" xfId="417"/>
    <cellStyle name="Milliers 8 2" xfId="527"/>
    <cellStyle name="Milliers 9" xfId="419"/>
    <cellStyle name="Milliers 9 2" xfId="528"/>
    <cellStyle name="Monétaire" xfId="291" builtinId="4"/>
    <cellStyle name="Monétaire 10" xfId="415"/>
    <cellStyle name="Monétaire 11" xfId="416"/>
    <cellStyle name="Monétaire 12" xfId="418"/>
    <cellStyle name="Monétaire 13" xfId="429"/>
    <cellStyle name="Monétaire 14" xfId="475"/>
    <cellStyle name="Monétaire 2" xfId="405"/>
    <cellStyle name="Monétaire 2 2" xfId="529"/>
    <cellStyle name="Monétaire 2 3" xfId="653"/>
    <cellStyle name="Monétaire 2_CF- Capital" xfId="718"/>
    <cellStyle name="Monétaire 3" xfId="406"/>
    <cellStyle name="Monétaire 3 2" xfId="530"/>
    <cellStyle name="Monétaire 4" xfId="409"/>
    <cellStyle name="Monétaire 4 2" xfId="531"/>
    <cellStyle name="Monétaire 5" xfId="410"/>
    <cellStyle name="Monétaire 5 2" xfId="532"/>
    <cellStyle name="Monétaire 6" xfId="411"/>
    <cellStyle name="Monétaire 6 2" xfId="533"/>
    <cellStyle name="Monétaire 7" xfId="412"/>
    <cellStyle name="Monétaire 7 2" xfId="534"/>
    <cellStyle name="Monétaire 8" xfId="413"/>
    <cellStyle name="Monétaire 8 2" xfId="535"/>
    <cellStyle name="Monétaire 9" xfId="414"/>
    <cellStyle name="Neutral" xfId="292"/>
    <cellStyle name="Neutral 2" xfId="654"/>
    <cellStyle name="Neutral_CF- Capital" xfId="719"/>
    <cellStyle name="Neutre 10" xfId="655"/>
    <cellStyle name="Neutre 2" xfId="293"/>
    <cellStyle name="Neutre 2 2" xfId="294"/>
    <cellStyle name="Neutre 2 3" xfId="656"/>
    <cellStyle name="Neutre 2_CF- Capital" xfId="720"/>
    <cellStyle name="Neutre 3" xfId="295"/>
    <cellStyle name="Neutre 4" xfId="296"/>
    <cellStyle name="Neutre 5" xfId="297"/>
    <cellStyle name="Neutre 6" xfId="298"/>
    <cellStyle name="Neutre 7" xfId="299"/>
    <cellStyle name="Neutre 8" xfId="300"/>
    <cellStyle name="Neutre 9" xfId="301"/>
    <cellStyle name="NomDeClient" xfId="556"/>
    <cellStyle name="Non défini" xfId="302"/>
    <cellStyle name="Normal" xfId="0" builtinId="0"/>
    <cellStyle name="Normal 10" xfId="557"/>
    <cellStyle name="Normal 11" xfId="657"/>
    <cellStyle name="Normal 11 2" xfId="743"/>
    <cellStyle name="Normal 11 2 2" xfId="744"/>
    <cellStyle name="Normal 12" xfId="745"/>
    <cellStyle name="Normal 13" xfId="747"/>
    <cellStyle name="Normal 2" xfId="420"/>
    <cellStyle name="Normal 2 2" xfId="303"/>
    <cellStyle name="Normal 2 3" xfId="422"/>
    <cellStyle name="Normal 2 4" xfId="658"/>
    <cellStyle name="Normal 2_CF- Capital" xfId="721"/>
    <cellStyle name="Normal 3" xfId="304"/>
    <cellStyle name="Normal 3 2" xfId="558"/>
    <cellStyle name="Normal 3_CF- Capital" xfId="722"/>
    <cellStyle name="Normal 4" xfId="305"/>
    <cellStyle name="Normal 4 2" xfId="659"/>
    <cellStyle name="Normal 4_CF- Capital" xfId="723"/>
    <cellStyle name="Normal 5" xfId="306"/>
    <cellStyle name="Normal 6" xfId="307"/>
    <cellStyle name="Normal 7" xfId="308"/>
    <cellStyle name="Normal 8" xfId="309"/>
    <cellStyle name="Normal 9" xfId="310"/>
    <cellStyle name="Normal_KIT99Q1" xfId="311"/>
    <cellStyle name="optionalExposure" xfId="312"/>
    <cellStyle name="optionalExposure 2" xfId="313"/>
    <cellStyle name="optionalExposure 2 2" xfId="477"/>
    <cellStyle name="optionalExposure 3" xfId="476"/>
    <cellStyle name="optionalExposure_CF- Capital" xfId="724"/>
    <cellStyle name="optionalMaturity" xfId="314"/>
    <cellStyle name="optionalMaturity 2" xfId="315"/>
    <cellStyle name="optionalMaturity 2 2" xfId="479"/>
    <cellStyle name="optionalMaturity 3" xfId="478"/>
    <cellStyle name="optionalMaturity_CF- Capital" xfId="725"/>
    <cellStyle name="optionalPD" xfId="316"/>
    <cellStyle name="optionalPD 2" xfId="317"/>
    <cellStyle name="optionalPD 2 2" xfId="481"/>
    <cellStyle name="optionalPD 3" xfId="480"/>
    <cellStyle name="optionalPercentage" xfId="318"/>
    <cellStyle name="optionalPercentage 2" xfId="319"/>
    <cellStyle name="optionalPercentage 2 2" xfId="483"/>
    <cellStyle name="optionalPercentage 3" xfId="482"/>
    <cellStyle name="optionalPercentage_CF- Capital" xfId="726"/>
    <cellStyle name="optionalSelection" xfId="320"/>
    <cellStyle name="optionalSelection 2" xfId="321"/>
    <cellStyle name="optionalSelection 2 2" xfId="485"/>
    <cellStyle name="optionalSelection 3" xfId="484"/>
    <cellStyle name="optionalSelection_CF- Capital" xfId="727"/>
    <cellStyle name="optionalText" xfId="322"/>
    <cellStyle name="optionalText 2" xfId="323"/>
    <cellStyle name="optionalText 2 2" xfId="487"/>
    <cellStyle name="optionalText 3" xfId="486"/>
    <cellStyle name="Output" xfId="347"/>
    <cellStyle name="Output 2" xfId="661"/>
    <cellStyle name="Output_CF- Capital" xfId="728"/>
    <cellStyle name="Percent 2" xfId="434"/>
    <cellStyle name="Percent 2 2" xfId="662"/>
    <cellStyle name="Pourcent" xfId="559"/>
    <cellStyle name="Pourcent%" xfId="560"/>
    <cellStyle name="Pourcentage" xfId="324" builtinId="5"/>
    <cellStyle name="Pourcentage 2" xfId="401"/>
    <cellStyle name="Pourcentage 2 2" xfId="424"/>
    <cellStyle name="Pourcentage 3" xfId="423"/>
    <cellStyle name="Pourcentage 3 2" xfId="430"/>
    <cellStyle name="Pourcentage 3 2 2" xfId="519"/>
    <cellStyle name="Pourcentage 3 3" xfId="436"/>
    <cellStyle name="Pourcentage 3 3 2" xfId="520"/>
    <cellStyle name="Pourcentage 3 4" xfId="518"/>
    <cellStyle name="Pourcentage 4" xfId="427"/>
    <cellStyle name="Pourcentage 5" xfId="663"/>
    <cellStyle name="Pourcentage 6" xfId="746"/>
    <cellStyle name="Retrait-1" xfId="561"/>
    <cellStyle name="Retrait-2" xfId="562"/>
    <cellStyle name="Retrait-3" xfId="563"/>
    <cellStyle name="Retrait-4" xfId="564"/>
    <cellStyle name="Retrait-5" xfId="565"/>
    <cellStyle name="Retrait-6" xfId="566"/>
    <cellStyle name="Satisfaisant 10" xfId="664"/>
    <cellStyle name="Satisfaisant 2" xfId="326"/>
    <cellStyle name="Satisfaisant 2 2" xfId="327"/>
    <cellStyle name="Satisfaisant 2 3" xfId="665"/>
    <cellStyle name="Satisfaisant 2_CF- Capital" xfId="729"/>
    <cellStyle name="Satisfaisant 3" xfId="328"/>
    <cellStyle name="Satisfaisant 4" xfId="329"/>
    <cellStyle name="Satisfaisant 5" xfId="330"/>
    <cellStyle name="Satisfaisant 6" xfId="331"/>
    <cellStyle name="Satisfaisant 7" xfId="332"/>
    <cellStyle name="Satisfaisant 8" xfId="333"/>
    <cellStyle name="Satisfaisant 9" xfId="334"/>
    <cellStyle name="showExposure" xfId="335"/>
    <cellStyle name="showExposure 2" xfId="336"/>
    <cellStyle name="showExposure 2 2" xfId="489"/>
    <cellStyle name="showExposure 3" xfId="488"/>
    <cellStyle name="showParameterE" xfId="337"/>
    <cellStyle name="showParameterE 2" xfId="338"/>
    <cellStyle name="showParameterE 2 2" xfId="491"/>
    <cellStyle name="showParameterE 3" xfId="490"/>
    <cellStyle name="showParameterS" xfId="339"/>
    <cellStyle name="showParameterS 2" xfId="340"/>
    <cellStyle name="showParameterS 2 2" xfId="493"/>
    <cellStyle name="showParameterS 3" xfId="492"/>
    <cellStyle name="showPD" xfId="341"/>
    <cellStyle name="showPD 2" xfId="342"/>
    <cellStyle name="showPD 2 2" xfId="495"/>
    <cellStyle name="showPD 3" xfId="494"/>
    <cellStyle name="showPercentage" xfId="343"/>
    <cellStyle name="showPercentage 2" xfId="344"/>
    <cellStyle name="showPercentage 2 2" xfId="497"/>
    <cellStyle name="showPercentage 3" xfId="496"/>
    <cellStyle name="showSelection" xfId="345"/>
    <cellStyle name="showSelection 2" xfId="346"/>
    <cellStyle name="showSelection 2 2" xfId="499"/>
    <cellStyle name="showSelection 3" xfId="498"/>
    <cellStyle name="Sortie 10" xfId="666"/>
    <cellStyle name="Sortie 2" xfId="348"/>
    <cellStyle name="Sortie 2 2" xfId="349"/>
    <cellStyle name="Sortie 2 3" xfId="667"/>
    <cellStyle name="Sortie 2_CF- Capital" xfId="730"/>
    <cellStyle name="Sortie 3" xfId="350"/>
    <cellStyle name="Sortie 4" xfId="351"/>
    <cellStyle name="Sortie 5" xfId="352"/>
    <cellStyle name="Sortie 6" xfId="353"/>
    <cellStyle name="Sortie 7" xfId="354"/>
    <cellStyle name="Sortie 8" xfId="355"/>
    <cellStyle name="Sortie 9" xfId="356"/>
    <cellStyle name="supFloat" xfId="357"/>
    <cellStyle name="supFloat 2" xfId="358"/>
    <cellStyle name="supFloat 2 2" xfId="501"/>
    <cellStyle name="supFloat 3" xfId="500"/>
    <cellStyle name="supInt" xfId="359"/>
    <cellStyle name="supInt 2" xfId="360"/>
    <cellStyle name="supInt 2 2" xfId="503"/>
    <cellStyle name="supInt 3" xfId="502"/>
    <cellStyle name="supParameterE" xfId="361"/>
    <cellStyle name="supParameterE 2" xfId="362"/>
    <cellStyle name="supParameterE 2 2" xfId="505"/>
    <cellStyle name="supParameterE 3" xfId="504"/>
    <cellStyle name="supParameterS" xfId="363"/>
    <cellStyle name="supParameterS 2" xfId="364"/>
    <cellStyle name="supParameterS 2 2" xfId="507"/>
    <cellStyle name="supParameterS 3" xfId="506"/>
    <cellStyle name="supPD" xfId="365"/>
    <cellStyle name="supPD 2" xfId="366"/>
    <cellStyle name="supPD 2 2" xfId="509"/>
    <cellStyle name="supPD 3" xfId="508"/>
    <cellStyle name="supPercentage" xfId="367"/>
    <cellStyle name="supPercentage 2" xfId="368"/>
    <cellStyle name="supPercentage 2 2" xfId="511"/>
    <cellStyle name="supPercentage 3" xfId="510"/>
    <cellStyle name="supPercentageL" xfId="369"/>
    <cellStyle name="supPercentageL 2" xfId="370"/>
    <cellStyle name="supPercentageL 2 2" xfId="513"/>
    <cellStyle name="supPercentageL 3" xfId="512"/>
    <cellStyle name="supSelection" xfId="371"/>
    <cellStyle name="supSelection 2" xfId="372"/>
    <cellStyle name="supSelection 2 2" xfId="515"/>
    <cellStyle name="supSelection 3" xfId="514"/>
    <cellStyle name="supText" xfId="373"/>
    <cellStyle name="supText 2" xfId="374"/>
    <cellStyle name="supText 2 2" xfId="517"/>
    <cellStyle name="supText 3" xfId="516"/>
    <cellStyle name="Texte explicatif 2" xfId="376"/>
    <cellStyle name="Texte explicatif 2 2" xfId="668"/>
    <cellStyle name="Texte explicatif 2_CF- Capital" xfId="731"/>
    <cellStyle name="Texte explicatif 3" xfId="669"/>
    <cellStyle name="Title" xfId="377"/>
    <cellStyle name="Title 2" xfId="670"/>
    <cellStyle name="Title_CF- Capital" xfId="732"/>
    <cellStyle name="Titre 2" xfId="378"/>
    <cellStyle name="Titre 2 2" xfId="671"/>
    <cellStyle name="Titre 2_CF- Capital" xfId="733"/>
    <cellStyle name="Titre 3" xfId="672"/>
    <cellStyle name="Titre 1 2" xfId="380"/>
    <cellStyle name="Titre 1 2 2" xfId="673"/>
    <cellStyle name="Titre 1 2_CF- Capital" xfId="734"/>
    <cellStyle name="Titre 1 3" xfId="674"/>
    <cellStyle name="Titre 2 2" xfId="382"/>
    <cellStyle name="Titre 2 2 2" xfId="675"/>
    <cellStyle name="Titre 2 2_CF- Capital" xfId="735"/>
    <cellStyle name="Titre 2 3" xfId="676"/>
    <cellStyle name="Titre 3 2" xfId="384"/>
    <cellStyle name="Titre 3 2 2" xfId="677"/>
    <cellStyle name="Titre 3 2_CF- Capital" xfId="736"/>
    <cellStyle name="Titre 3 3" xfId="678"/>
    <cellStyle name="Titre 4 2" xfId="386"/>
    <cellStyle name="Titre 4 2 2" xfId="679"/>
    <cellStyle name="Titre 4 2_CF- Capital" xfId="737"/>
    <cellStyle name="Titre 4 3" xfId="680"/>
    <cellStyle name="Titre-A" xfId="567"/>
    <cellStyle name="Total" xfId="387" builtinId="25" customBuiltin="1"/>
    <cellStyle name="Total 2" xfId="388"/>
    <cellStyle name="Total 3" xfId="681"/>
    <cellStyle name="Unlocked" xfId="389"/>
    <cellStyle name="Vérification 10" xfId="568"/>
    <cellStyle name="Vérification 11" xfId="682"/>
    <cellStyle name="Vérification 2" xfId="391"/>
    <cellStyle name="Vérification 2 2" xfId="392"/>
    <cellStyle name="Vérification 2 3" xfId="683"/>
    <cellStyle name="Vérification 2_CF- Capital" xfId="738"/>
    <cellStyle name="Vérification 3" xfId="393"/>
    <cellStyle name="Vérification 4" xfId="394"/>
    <cellStyle name="Vérification 5" xfId="395"/>
    <cellStyle name="Vérification 6" xfId="396"/>
    <cellStyle name="Vérification 7" xfId="397"/>
    <cellStyle name="Vérification 8" xfId="398"/>
    <cellStyle name="Vérification 9" xfId="399"/>
  </cellStyles>
  <dxfs count="17">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s>
  <tableStyles count="0" defaultTableStyle="TableStyleMedium9" defaultPivotStyle="PivotStyleLight16"/>
  <colors>
    <mruColors>
      <color rgb="FF99FF99"/>
      <color rgb="FFCCFFCC"/>
      <color rgb="FFFFFF00"/>
      <color rgb="FF00FF00"/>
      <color rgb="FFDDDDDD"/>
      <color rgb="FFFFFFCC"/>
      <color rgb="FFE41C23"/>
      <color rgb="FFC0C0C0"/>
      <color rgb="FFCC00FF"/>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4.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5.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6.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7.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8.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9.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20.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21.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22.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2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24.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25.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26.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27.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9.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28575</xdr:colOff>
      <xdr:row>0</xdr:row>
      <xdr:rowOff>28575</xdr:rowOff>
    </xdr:to>
    <xdr:pic>
      <xdr:nvPicPr>
        <xdr:cNvPr id="2591" name="Picture 12"/>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28575" cy="28575"/>
        </a:xfrm>
        <a:prstGeom prst="rect">
          <a:avLst/>
        </a:prstGeom>
        <a:noFill/>
        <a:ln w="9525">
          <a:noFill/>
          <a:miter lim="800000"/>
          <a:headEnd/>
          <a:tailEnd/>
        </a:ln>
      </xdr:spPr>
    </xdr:pic>
    <xdr:clientData/>
  </xdr:twoCellAnchor>
  <xdr:twoCellAnchor editAs="oneCell">
    <xdr:from>
      <xdr:col>3</xdr:col>
      <xdr:colOff>596075</xdr:colOff>
      <xdr:row>1</xdr:row>
      <xdr:rowOff>91407</xdr:rowOff>
    </xdr:from>
    <xdr:to>
      <xdr:col>12</xdr:col>
      <xdr:colOff>475394</xdr:colOff>
      <xdr:row>13</xdr:row>
      <xdr:rowOff>268300</xdr:rowOff>
    </xdr:to>
    <xdr:pic>
      <xdr:nvPicPr>
        <xdr:cNvPr id="6" name="Image 5"/>
        <xdr:cNvPicPr>
          <a:picLocks noChangeAspect="1"/>
        </xdr:cNvPicPr>
      </xdr:nvPicPr>
      <xdr:blipFill>
        <a:blip xmlns:r="http://schemas.openxmlformats.org/officeDocument/2006/relationships" r:embed="rId2" cstate="print"/>
        <a:stretch>
          <a:fillRect/>
        </a:stretch>
      </xdr:blipFill>
      <xdr:spPr>
        <a:xfrm>
          <a:off x="2837251" y="281907"/>
          <a:ext cx="6670084" cy="26197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0</xdr:row>
      <xdr:rowOff>38100</xdr:rowOff>
    </xdr:from>
    <xdr:to>
      <xdr:col>0</xdr:col>
      <xdr:colOff>361950</xdr:colOff>
      <xdr:row>2</xdr:row>
      <xdr:rowOff>180975</xdr:rowOff>
    </xdr:to>
    <xdr:pic>
      <xdr:nvPicPr>
        <xdr:cNvPr id="106501"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66675" y="38100"/>
          <a:ext cx="295275" cy="638175"/>
        </a:xfrm>
        <a:prstGeom prst="rect">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65"/>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0</xdr:col>
      <xdr:colOff>89647</xdr:colOff>
      <xdr:row>2</xdr:row>
      <xdr:rowOff>89646</xdr:rowOff>
    </xdr:from>
    <xdr:to>
      <xdr:col>4</xdr:col>
      <xdr:colOff>1634075</xdr:colOff>
      <xdr:row>25</xdr:row>
      <xdr:rowOff>89647</xdr:rowOff>
    </xdr:to>
    <xdr:pic>
      <xdr:nvPicPr>
        <xdr:cNvPr id="793601"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89647" y="593911"/>
          <a:ext cx="8671369" cy="5154707"/>
        </a:xfrm>
        <a:prstGeom prst="rect">
          <a:avLst/>
        </a:prstGeom>
        <a:noFill/>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oleObject" Target="../embeddings/oleObject8.bin"/><Relationship Id="rId2" Type="http://schemas.openxmlformats.org/officeDocument/2006/relationships/vmlDrawing" Target="../drawings/vmlDrawing8.vml"/><Relationship Id="rId1" Type="http://schemas.openxmlformats.org/officeDocument/2006/relationships/printerSettings" Target="../printerSettings/printerSettings14.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3" Type="http://schemas.openxmlformats.org/officeDocument/2006/relationships/oleObject" Target="../embeddings/oleObject9.bin"/><Relationship Id="rId2" Type="http://schemas.openxmlformats.org/officeDocument/2006/relationships/vmlDrawing" Target="../drawings/vmlDrawing9.vml"/><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3" Type="http://schemas.openxmlformats.org/officeDocument/2006/relationships/oleObject" Target="../embeddings/oleObject10.bin"/><Relationship Id="rId2" Type="http://schemas.openxmlformats.org/officeDocument/2006/relationships/vmlDrawing" Target="../drawings/vmlDrawing10.vml"/><Relationship Id="rId1" Type="http://schemas.openxmlformats.org/officeDocument/2006/relationships/printerSettings" Target="../printerSettings/printerSettings16.bin"/></Relationships>
</file>

<file path=xl/worksheets/_rels/sheet13.xml.rels><?xml version="1.0" encoding="UTF-8" standalone="yes"?>
<Relationships xmlns="http://schemas.openxmlformats.org/package/2006/relationships"><Relationship Id="rId3" Type="http://schemas.openxmlformats.org/officeDocument/2006/relationships/oleObject" Target="../embeddings/oleObject11.bin"/><Relationship Id="rId2" Type="http://schemas.openxmlformats.org/officeDocument/2006/relationships/vmlDrawing" Target="../drawings/vmlDrawing11.vml"/><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5" Type="http://schemas.openxmlformats.org/officeDocument/2006/relationships/comments" Target="../comments7.xml"/><Relationship Id="rId4" Type="http://schemas.openxmlformats.org/officeDocument/2006/relationships/oleObject" Target="../embeddings/oleObject12.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4" Type="http://schemas.openxmlformats.org/officeDocument/2006/relationships/oleObject" Target="../embeddings/oleObject13.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5" Type="http://schemas.openxmlformats.org/officeDocument/2006/relationships/comments" Target="../comments8.xml"/><Relationship Id="rId4" Type="http://schemas.openxmlformats.org/officeDocument/2006/relationships/oleObject" Target="../embeddings/oleObject14.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oleObject" Target="../embeddings/oleObject15.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4" Type="http://schemas.openxmlformats.org/officeDocument/2006/relationships/oleObject" Target="../embeddings/oleObject16.bin"/></Relationships>
</file>

<file path=xl/worksheets/_rels/sheet19.xml.rels><?xml version="1.0" encoding="UTF-8" standalone="yes"?>
<Relationships xmlns="http://schemas.openxmlformats.org/package/2006/relationships"><Relationship Id="rId3" Type="http://schemas.openxmlformats.org/officeDocument/2006/relationships/oleObject" Target="../embeddings/oleObject17.bin"/><Relationship Id="rId2" Type="http://schemas.openxmlformats.org/officeDocument/2006/relationships/vmlDrawing" Target="../drawings/vmlDrawing17.vml"/><Relationship Id="rId1" Type="http://schemas.openxmlformats.org/officeDocument/2006/relationships/printerSettings" Target="../printerSettings/printerSettings2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3" Type="http://schemas.openxmlformats.org/officeDocument/2006/relationships/oleObject" Target="../embeddings/oleObject18.bin"/><Relationship Id="rId2" Type="http://schemas.openxmlformats.org/officeDocument/2006/relationships/vmlDrawing" Target="../drawings/vmlDrawing18.vml"/><Relationship Id="rId1"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3" Type="http://schemas.openxmlformats.org/officeDocument/2006/relationships/oleObject" Target="../embeddings/oleObject19.bin"/><Relationship Id="rId2" Type="http://schemas.openxmlformats.org/officeDocument/2006/relationships/vmlDrawing" Target="../drawings/vmlDrawing19.vml"/><Relationship Id="rId1" Type="http://schemas.openxmlformats.org/officeDocument/2006/relationships/printerSettings" Target="../printerSettings/printerSettings30.bin"/></Relationships>
</file>

<file path=xl/worksheets/_rels/sheet22.xml.rels><?xml version="1.0" encoding="UTF-8" standalone="yes"?>
<Relationships xmlns="http://schemas.openxmlformats.org/package/2006/relationships"><Relationship Id="rId3" Type="http://schemas.openxmlformats.org/officeDocument/2006/relationships/oleObject" Target="../embeddings/oleObject20.bin"/><Relationship Id="rId2" Type="http://schemas.openxmlformats.org/officeDocument/2006/relationships/vmlDrawing" Target="../drawings/vmlDrawing20.vml"/><Relationship Id="rId1" Type="http://schemas.openxmlformats.org/officeDocument/2006/relationships/printerSettings" Target="../printerSettings/printerSettings31.bin"/></Relationships>
</file>

<file path=xl/worksheets/_rels/sheet23.xml.rels><?xml version="1.0" encoding="UTF-8" standalone="yes"?>
<Relationships xmlns="http://schemas.openxmlformats.org/package/2006/relationships"><Relationship Id="rId3" Type="http://schemas.openxmlformats.org/officeDocument/2006/relationships/oleObject" Target="../embeddings/oleObject21.bin"/><Relationship Id="rId2" Type="http://schemas.openxmlformats.org/officeDocument/2006/relationships/vmlDrawing" Target="../drawings/vmlDrawing21.vml"/><Relationship Id="rId1" Type="http://schemas.openxmlformats.org/officeDocument/2006/relationships/printerSettings" Target="../printerSettings/printerSettings32.bin"/></Relationships>
</file>

<file path=xl/worksheets/_rels/sheet24.xml.rels><?xml version="1.0" encoding="UTF-8" standalone="yes"?>
<Relationships xmlns="http://schemas.openxmlformats.org/package/2006/relationships"><Relationship Id="rId3" Type="http://schemas.openxmlformats.org/officeDocument/2006/relationships/oleObject" Target="../embeddings/oleObject22.bin"/><Relationship Id="rId2" Type="http://schemas.openxmlformats.org/officeDocument/2006/relationships/vmlDrawing" Target="../drawings/vmlDrawing22.vml"/><Relationship Id="rId1" Type="http://schemas.openxmlformats.org/officeDocument/2006/relationships/printerSettings" Target="../printerSettings/printerSettings33.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5" Type="http://schemas.openxmlformats.org/officeDocument/2006/relationships/comments" Target="../comments9.xml"/><Relationship Id="rId4" Type="http://schemas.openxmlformats.org/officeDocument/2006/relationships/oleObject" Target="../embeddings/oleObject23.bin"/></Relationships>
</file>

<file path=xl/worksheets/_rels/sheet26.xml.rels><?xml version="1.0" encoding="UTF-8" standalone="yes"?>
<Relationships xmlns="http://schemas.openxmlformats.org/package/2006/relationships"><Relationship Id="rId3" Type="http://schemas.openxmlformats.org/officeDocument/2006/relationships/oleObject" Target="../embeddings/oleObject24.bin"/><Relationship Id="rId2" Type="http://schemas.openxmlformats.org/officeDocument/2006/relationships/vmlDrawing" Target="../drawings/vmlDrawing24.vml"/><Relationship Id="rId1" Type="http://schemas.openxmlformats.org/officeDocument/2006/relationships/printerSettings" Target="../printerSettings/printerSettings36.bin"/></Relationships>
</file>

<file path=xl/worksheets/_rels/sheet27.xml.rels><?xml version="1.0" encoding="UTF-8" standalone="yes"?>
<Relationships xmlns="http://schemas.openxmlformats.org/package/2006/relationships"><Relationship Id="rId3" Type="http://schemas.openxmlformats.org/officeDocument/2006/relationships/oleObject" Target="../embeddings/oleObject25.bin"/><Relationship Id="rId2" Type="http://schemas.openxmlformats.org/officeDocument/2006/relationships/vmlDrawing" Target="../drawings/vmlDrawing25.vml"/><Relationship Id="rId1" Type="http://schemas.openxmlformats.org/officeDocument/2006/relationships/printerSettings" Target="../printerSettings/printerSettings37.bin"/></Relationships>
</file>

<file path=xl/worksheets/_rels/sheet28.xml.rels><?xml version="1.0" encoding="UTF-8" standalone="yes"?>
<Relationships xmlns="http://schemas.openxmlformats.org/package/2006/relationships"><Relationship Id="rId3" Type="http://schemas.openxmlformats.org/officeDocument/2006/relationships/oleObject" Target="../embeddings/oleObject26.bin"/><Relationship Id="rId2" Type="http://schemas.openxmlformats.org/officeDocument/2006/relationships/vmlDrawing" Target="../drawings/vmlDrawing26.vml"/><Relationship Id="rId1" Type="http://schemas.openxmlformats.org/officeDocument/2006/relationships/printerSettings" Target="../printerSettings/printerSettings38.bin"/></Relationships>
</file>

<file path=xl/worksheets/_rels/sheet29.xml.rels><?xml version="1.0" encoding="UTF-8" standalone="yes"?>
<Relationships xmlns="http://schemas.openxmlformats.org/package/2006/relationships"><Relationship Id="rId3" Type="http://schemas.openxmlformats.org/officeDocument/2006/relationships/oleObject" Target="../embeddings/oleObject27.bin"/><Relationship Id="rId2" Type="http://schemas.openxmlformats.org/officeDocument/2006/relationships/vmlDrawing" Target="../drawings/vmlDrawing27.vml"/><Relationship Id="rId1" Type="http://schemas.openxmlformats.org/officeDocument/2006/relationships/printerSettings" Target="../printerSettings/printerSettings3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comments" Target="../comments1.xml"/><Relationship Id="rId4" Type="http://schemas.openxmlformats.org/officeDocument/2006/relationships/oleObject" Target="../embeddings/oleObject2.bin"/></Relationships>
</file>

<file path=xl/worksheets/_rels/sheet5.xml.rels><?xml version="1.0" encoding="UTF-8" standalone="yes"?>
<Relationships xmlns="http://schemas.openxmlformats.org/package/2006/relationships"><Relationship Id="rId3" Type="http://schemas.openxmlformats.org/officeDocument/2006/relationships/oleObject" Target="../embeddings/oleObject3.bin"/><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5" Type="http://schemas.openxmlformats.org/officeDocument/2006/relationships/comments" Target="../comments2.xml"/><Relationship Id="rId4" Type="http://schemas.openxmlformats.org/officeDocument/2006/relationships/oleObject" Target="../embeddings/oleObject4.bin"/></Relationships>
</file>

<file path=xl/worksheets/_rels/sheet7.xml.rels><?xml version="1.0" encoding="UTF-8" standalone="yes"?>
<Relationships xmlns="http://schemas.openxmlformats.org/package/2006/relationships"><Relationship Id="rId3" Type="http://schemas.openxmlformats.org/officeDocument/2006/relationships/oleObject" Target="../embeddings/oleObject5.bin"/><Relationship Id="rId2" Type="http://schemas.openxmlformats.org/officeDocument/2006/relationships/vmlDrawing" Target="../drawings/vmlDrawing5.vml"/><Relationship Id="rId1" Type="http://schemas.openxmlformats.org/officeDocument/2006/relationships/printerSettings" Target="../printerSettings/printerSettings11.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oleObject" Target="../embeddings/oleObject6.bin"/><Relationship Id="rId2" Type="http://schemas.openxmlformats.org/officeDocument/2006/relationships/vmlDrawing" Target="../drawings/vmlDrawing6.vml"/><Relationship Id="rId1" Type="http://schemas.openxmlformats.org/officeDocument/2006/relationships/printerSettings" Target="../printerSettings/printerSettings12.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oleObject" Target="../embeddings/oleObject7.bin"/><Relationship Id="rId2" Type="http://schemas.openxmlformats.org/officeDocument/2006/relationships/vmlDrawing" Target="../drawings/vmlDrawing7.vml"/><Relationship Id="rId1" Type="http://schemas.openxmlformats.org/officeDocument/2006/relationships/printerSettings" Target="../printerSettings/printerSettings13.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sheetPr transitionEvaluation="1" codeName="Feuil1">
    <tabColor rgb="FF99FF99"/>
    <pageSetUpPr fitToPage="1"/>
  </sheetPr>
  <dimension ref="A2:R45"/>
  <sheetViews>
    <sheetView showGridLines="0" tabSelected="1" defaultGridColor="0" view="pageBreakPreview" colorId="22" zoomScale="85" zoomScaleNormal="85" zoomScaleSheetLayoutView="85" workbookViewId="0">
      <selection activeCell="D13" sqref="D13"/>
    </sheetView>
  </sheetViews>
  <sheetFormatPr baseColWidth="10" defaultColWidth="8.88671875" defaultRowHeight="15"/>
  <cols>
    <col min="1" max="1" width="8.6640625" style="3" customWidth="1"/>
    <col min="2" max="2" width="8.88671875" style="3" customWidth="1"/>
    <col min="3" max="5" width="8.6640625" style="3" customWidth="1"/>
    <col min="6" max="6" width="6.33203125" style="3" customWidth="1"/>
    <col min="7" max="16" width="9.33203125" style="3" customWidth="1"/>
    <col min="17" max="16384" width="8.88671875" style="3"/>
  </cols>
  <sheetData>
    <row r="2" spans="1:16" ht="16.5" customHeight="1">
      <c r="B2" s="4"/>
      <c r="P2" s="5"/>
    </row>
    <row r="3" spans="1:16" ht="26.25">
      <c r="B3" s="4"/>
      <c r="K3" s="6"/>
    </row>
    <row r="4" spans="1:16">
      <c r="C4" s="3" t="s">
        <v>0</v>
      </c>
    </row>
    <row r="5" spans="1:16">
      <c r="B5" s="4"/>
    </row>
    <row r="7" spans="1:16" ht="14.25" customHeight="1"/>
    <row r="11" spans="1:16">
      <c r="E11" s="3" t="s">
        <v>0</v>
      </c>
    </row>
    <row r="14" spans="1:16" ht="30.75">
      <c r="A14" s="7"/>
      <c r="B14" s="7"/>
      <c r="C14" s="7"/>
      <c r="D14" s="8"/>
      <c r="E14" s="7"/>
    </row>
    <row r="18" spans="1:16" ht="33.75">
      <c r="A18" s="2569" t="s">
        <v>422</v>
      </c>
      <c r="B18" s="2569"/>
      <c r="C18" s="2569"/>
      <c r="D18" s="2569"/>
      <c r="E18" s="2569"/>
      <c r="F18" s="2569"/>
      <c r="G18" s="2569"/>
      <c r="H18" s="2569"/>
      <c r="I18" s="2569"/>
      <c r="J18" s="2569"/>
      <c r="K18" s="2569"/>
      <c r="L18" s="2569"/>
      <c r="M18" s="2569"/>
      <c r="N18" s="2569"/>
      <c r="O18" s="2569"/>
      <c r="P18" s="2569"/>
    </row>
    <row r="20" spans="1:16" ht="20.25" customHeight="1">
      <c r="F20" s="9"/>
    </row>
    <row r="21" spans="1:16" ht="26.25">
      <c r="F21" s="9"/>
    </row>
    <row r="22" spans="1:16" ht="34.5" customHeight="1">
      <c r="A22" s="2575" t="s">
        <v>748</v>
      </c>
      <c r="B22" s="2575"/>
      <c r="C22" s="2575"/>
      <c r="D22" s="2575"/>
      <c r="E22" s="2575"/>
      <c r="F22" s="2575"/>
      <c r="G22" s="2575"/>
      <c r="H22" s="2575"/>
      <c r="I22" s="2575"/>
      <c r="J22" s="2575"/>
      <c r="K22" s="2575"/>
      <c r="L22" s="2575"/>
      <c r="M22" s="2575"/>
      <c r="N22" s="2575"/>
      <c r="O22" s="2575"/>
      <c r="P22" s="2575"/>
    </row>
    <row r="23" spans="1:16" ht="27.75" customHeight="1">
      <c r="A23" s="10"/>
      <c r="B23" s="10"/>
      <c r="C23" s="1245"/>
      <c r="D23" s="1245"/>
      <c r="E23" s="1245"/>
      <c r="F23" s="1245"/>
      <c r="G23" s="1245"/>
      <c r="H23" s="1245"/>
      <c r="I23" s="1245"/>
      <c r="J23" s="1245"/>
      <c r="K23" s="1245"/>
      <c r="L23" s="1245"/>
      <c r="M23" s="1245"/>
      <c r="N23" s="1245"/>
      <c r="O23" s="10"/>
      <c r="P23" s="10"/>
    </row>
    <row r="24" spans="1:16" ht="30" customHeight="1">
      <c r="A24" s="2570" t="s">
        <v>152</v>
      </c>
      <c r="B24" s="2570"/>
      <c r="C24" s="2570"/>
      <c r="D24" s="2570"/>
      <c r="E24" s="2570"/>
      <c r="F24" s="2570"/>
      <c r="G24" s="2570"/>
      <c r="H24" s="2570"/>
      <c r="I24" s="2570"/>
      <c r="J24" s="2570"/>
      <c r="K24" s="2570"/>
      <c r="L24" s="2570"/>
      <c r="M24" s="2570"/>
      <c r="N24" s="2570"/>
      <c r="O24" s="2570"/>
      <c r="P24" s="2570"/>
    </row>
    <row r="25" spans="1:16" ht="30" customHeight="1">
      <c r="A25" s="11"/>
      <c r="B25" s="11"/>
      <c r="C25" s="11"/>
      <c r="D25" s="11"/>
      <c r="E25" s="11"/>
      <c r="F25" s="11"/>
      <c r="G25" s="11"/>
      <c r="H25" s="11"/>
      <c r="I25" s="11"/>
      <c r="J25" s="11"/>
      <c r="K25" s="11"/>
      <c r="L25" s="11"/>
      <c r="M25" s="11"/>
      <c r="N25" s="11"/>
      <c r="O25" s="11"/>
      <c r="P25" s="11"/>
    </row>
    <row r="26" spans="1:16">
      <c r="E26" s="12"/>
    </row>
    <row r="27" spans="1:16" ht="27.75" customHeight="1">
      <c r="A27" s="13"/>
      <c r="B27" s="14"/>
      <c r="C27" s="2571"/>
      <c r="D27" s="2571"/>
      <c r="E27" s="2571"/>
      <c r="F27" s="2571"/>
      <c r="G27" s="2571"/>
      <c r="H27" s="2571"/>
      <c r="I27" s="2571"/>
      <c r="J27" s="2571"/>
      <c r="K27" s="2571"/>
      <c r="L27" s="2571"/>
      <c r="M27" s="2571"/>
      <c r="N27" s="2571"/>
    </row>
    <row r="28" spans="1:16" ht="27.75" customHeight="1">
      <c r="A28" s="13"/>
      <c r="B28" s="14"/>
      <c r="C28" s="2571"/>
      <c r="D28" s="2571"/>
      <c r="E28" s="2571"/>
      <c r="F28" s="2571"/>
      <c r="G28" s="2571"/>
      <c r="H28" s="2571"/>
      <c r="I28" s="2571"/>
      <c r="J28" s="2571"/>
      <c r="K28" s="2571"/>
      <c r="L28" s="2571"/>
      <c r="M28" s="2571"/>
      <c r="N28" s="2571"/>
    </row>
    <row r="29" spans="1:16">
      <c r="A29" s="15"/>
      <c r="B29" s="14"/>
      <c r="C29" s="14"/>
      <c r="D29" s="14"/>
      <c r="E29" s="14"/>
      <c r="F29" s="16"/>
    </row>
    <row r="30" spans="1:16">
      <c r="A30" s="15"/>
      <c r="B30" s="14"/>
      <c r="C30" s="14"/>
      <c r="D30" s="14"/>
      <c r="E30" s="14"/>
      <c r="F30" s="16"/>
    </row>
    <row r="31" spans="1:16">
      <c r="A31" s="15"/>
      <c r="B31" s="14"/>
      <c r="C31" s="14"/>
      <c r="D31" s="14"/>
      <c r="E31" s="14"/>
      <c r="F31" s="16"/>
    </row>
    <row r="32" spans="1:16">
      <c r="A32" s="15"/>
      <c r="B32" s="14"/>
      <c r="C32" s="14"/>
      <c r="D32" s="14"/>
      <c r="E32" s="14"/>
      <c r="F32" s="16"/>
    </row>
    <row r="33" spans="1:18">
      <c r="A33" s="17"/>
      <c r="C33" s="14"/>
      <c r="D33" s="14"/>
    </row>
    <row r="34" spans="1:18" ht="15.75" thickBot="1">
      <c r="C34" s="14"/>
      <c r="D34" s="14"/>
    </row>
    <row r="35" spans="1:18">
      <c r="A35" s="2574" t="s">
        <v>50</v>
      </c>
      <c r="B35" s="2574"/>
      <c r="C35" s="2574"/>
      <c r="D35" s="2574"/>
      <c r="E35" s="2574"/>
      <c r="F35" s="2574"/>
      <c r="G35" s="2574"/>
      <c r="H35" s="2574"/>
      <c r="I35" s="2574"/>
      <c r="J35" s="2574"/>
      <c r="K35" s="2574"/>
      <c r="L35" s="2574"/>
      <c r="M35" s="2574"/>
      <c r="N35" s="2574"/>
      <c r="O35" s="2574"/>
      <c r="P35" s="2574"/>
    </row>
    <row r="36" spans="1:18">
      <c r="A36" s="18"/>
      <c r="B36" s="19"/>
      <c r="C36" s="20"/>
      <c r="D36" s="20"/>
      <c r="E36" s="19"/>
      <c r="F36" s="19"/>
      <c r="G36" s="19"/>
      <c r="H36" s="19"/>
      <c r="I36" s="19"/>
      <c r="J36" s="19"/>
      <c r="K36" s="19"/>
      <c r="L36" s="19"/>
      <c r="M36" s="19"/>
    </row>
    <row r="37" spans="1:18" s="19" customFormat="1" ht="18">
      <c r="A37" s="2572" t="s">
        <v>423</v>
      </c>
      <c r="B37" s="2572"/>
      <c r="C37" s="2572"/>
      <c r="D37" s="2572"/>
      <c r="E37" s="2572"/>
      <c r="F37" s="2572"/>
      <c r="G37" s="2572"/>
      <c r="H37" s="2572"/>
      <c r="I37" s="2572"/>
      <c r="J37" s="2572"/>
      <c r="K37" s="2572"/>
      <c r="L37" s="2572"/>
      <c r="M37" s="2572"/>
      <c r="N37" s="2572"/>
      <c r="O37" s="2572"/>
      <c r="P37" s="2572"/>
      <c r="Q37" s="3"/>
      <c r="R37" s="3"/>
    </row>
    <row r="38" spans="1:18" s="19" customFormat="1" ht="18">
      <c r="A38" s="2572" t="s">
        <v>438</v>
      </c>
      <c r="B38" s="2572"/>
      <c r="C38" s="2572"/>
      <c r="D38" s="2572"/>
      <c r="E38" s="2572"/>
      <c r="F38" s="2572"/>
      <c r="G38" s="2572"/>
      <c r="H38" s="2572"/>
      <c r="I38" s="2572"/>
      <c r="J38" s="2572"/>
      <c r="K38" s="2572"/>
      <c r="L38" s="2572"/>
      <c r="M38" s="2572"/>
      <c r="N38" s="2572"/>
      <c r="O38" s="2572"/>
      <c r="P38" s="2572"/>
    </row>
    <row r="39" spans="1:18" s="19" customFormat="1" ht="15.75" customHeight="1">
      <c r="A39" s="2572" t="s">
        <v>623</v>
      </c>
      <c r="B39" s="2572"/>
      <c r="C39" s="2572"/>
      <c r="D39" s="2572"/>
      <c r="E39" s="2572"/>
      <c r="F39" s="2572"/>
      <c r="G39" s="2572"/>
      <c r="H39" s="2572"/>
      <c r="I39" s="2572"/>
      <c r="J39" s="2572"/>
      <c r="K39" s="2572"/>
      <c r="L39" s="2572"/>
      <c r="M39" s="2572"/>
      <c r="N39" s="2572"/>
      <c r="O39" s="2572"/>
      <c r="P39" s="2572"/>
    </row>
    <row r="40" spans="1:18" ht="18">
      <c r="A40" s="2572" t="s">
        <v>621</v>
      </c>
      <c r="B40" s="2572"/>
      <c r="C40" s="2572"/>
      <c r="D40" s="2572"/>
      <c r="E40" s="2572"/>
      <c r="F40" s="2572"/>
      <c r="G40" s="2572"/>
      <c r="H40" s="2572"/>
      <c r="I40" s="2572"/>
      <c r="J40" s="2572"/>
      <c r="K40" s="2572"/>
      <c r="L40" s="2572"/>
      <c r="M40" s="2572"/>
      <c r="N40" s="2572"/>
      <c r="O40" s="2572"/>
      <c r="P40" s="2572"/>
    </row>
    <row r="41" spans="1:18" ht="18">
      <c r="A41" s="2572"/>
      <c r="B41" s="2572"/>
      <c r="C41" s="2572"/>
      <c r="D41" s="2572"/>
      <c r="E41" s="2572"/>
      <c r="F41" s="2572"/>
      <c r="G41" s="2572"/>
      <c r="H41" s="2572"/>
      <c r="I41" s="2572"/>
      <c r="J41" s="2572"/>
      <c r="K41" s="2572"/>
      <c r="L41" s="2572"/>
      <c r="M41" s="2572"/>
      <c r="N41" s="2572"/>
      <c r="O41" s="2572"/>
      <c r="P41" s="2572"/>
    </row>
    <row r="42" spans="1:18" ht="32.25" customHeight="1">
      <c r="A42" s="2573" t="s">
        <v>424</v>
      </c>
      <c r="B42" s="2573"/>
      <c r="C42" s="2573"/>
      <c r="D42" s="2573"/>
      <c r="E42" s="2573"/>
      <c r="F42" s="2573"/>
      <c r="G42" s="2573"/>
      <c r="H42" s="2573"/>
      <c r="I42" s="2573"/>
      <c r="J42" s="2573"/>
      <c r="K42" s="2573"/>
      <c r="L42" s="2573"/>
      <c r="M42" s="2573"/>
      <c r="N42" s="2573"/>
      <c r="O42" s="2573"/>
      <c r="P42" s="2573"/>
    </row>
    <row r="43" spans="1:18">
      <c r="A43" s="15"/>
      <c r="B43" s="14"/>
      <c r="C43" s="14"/>
      <c r="D43" s="14"/>
      <c r="E43" s="14"/>
      <c r="F43" s="16"/>
    </row>
    <row r="44" spans="1:18" ht="18">
      <c r="A44" s="2572"/>
      <c r="B44" s="2572"/>
      <c r="C44" s="2572"/>
      <c r="D44" s="2572"/>
      <c r="E44" s="2572"/>
      <c r="F44" s="2572"/>
      <c r="G44" s="2572"/>
      <c r="H44" s="2572"/>
      <c r="I44" s="2572"/>
      <c r="J44" s="2572"/>
      <c r="K44" s="2572"/>
      <c r="L44" s="2572"/>
      <c r="M44" s="2572"/>
      <c r="N44" s="2572"/>
      <c r="O44" s="2572"/>
      <c r="P44" s="2572"/>
    </row>
    <row r="45" spans="1:18">
      <c r="E45" s="21"/>
    </row>
  </sheetData>
  <dataConsolidate/>
  <customSheetViews>
    <customSheetView guid="{6E56944C-2EC7-4E86-A58B-8D822666CEE1}" scale="60" colorId="22" showGridLines="0" showRuler="0">
      <pageMargins left="0.2" right="0.16" top="0.47199999999999998" bottom="0.2" header="0.5" footer="0.5"/>
      <pageSetup scale="74" orientation="landscape" r:id="rId1"/>
      <headerFooter alignWithMargins="0"/>
    </customSheetView>
  </customSheetViews>
  <mergeCells count="12">
    <mergeCell ref="A18:P18"/>
    <mergeCell ref="A24:P24"/>
    <mergeCell ref="C27:N28"/>
    <mergeCell ref="A44:P44"/>
    <mergeCell ref="A42:P42"/>
    <mergeCell ref="A35:P35"/>
    <mergeCell ref="A38:P38"/>
    <mergeCell ref="A39:P39"/>
    <mergeCell ref="A37:P37"/>
    <mergeCell ref="A40:P40"/>
    <mergeCell ref="A41:P41"/>
    <mergeCell ref="A22:P22"/>
  </mergeCells>
  <phoneticPr fontId="14" type="noConversion"/>
  <printOptions horizontalCentered="1"/>
  <pageMargins left="0.31496062992125984" right="0.31496062992125984" top="0.39370078740157483" bottom="0.39370078740157483" header="0.31496062992125984" footer="0.19685039370078741"/>
  <pageSetup scale="66" orientation="landscape" r:id="rId2"/>
  <headerFooter alignWithMargins="0"/>
  <drawing r:id="rId3"/>
</worksheet>
</file>

<file path=xl/worksheets/sheet10.xml><?xml version="1.0" encoding="utf-8"?>
<worksheet xmlns="http://schemas.openxmlformats.org/spreadsheetml/2006/main" xmlns:r="http://schemas.openxmlformats.org/officeDocument/2006/relationships">
  <sheetPr codeName="Feuil20">
    <tabColor rgb="FFCCFFCC"/>
    <pageSetUpPr fitToPage="1"/>
  </sheetPr>
  <dimension ref="A1:Z37"/>
  <sheetViews>
    <sheetView showGridLines="0" showZeros="0" view="pageBreakPreview" zoomScale="85" zoomScaleNormal="85" zoomScaleSheetLayoutView="85" workbookViewId="0">
      <selection activeCell="F13" sqref="F13"/>
    </sheetView>
  </sheetViews>
  <sheetFormatPr baseColWidth="10" defaultColWidth="8.88671875" defaultRowHeight="15"/>
  <cols>
    <col min="1" max="2" width="14.77734375" style="22" customWidth="1"/>
    <col min="3" max="3" width="11.44140625" style="22" customWidth="1"/>
    <col min="4" max="5" width="8.77734375" style="22" hidden="1" customWidth="1"/>
    <col min="6" max="6" width="8.77734375" style="22" customWidth="1"/>
    <col min="7" max="7" width="8.77734375" style="32" customWidth="1"/>
    <col min="8" max="10" width="8.77734375" style="22" customWidth="1"/>
    <col min="11" max="11" width="8.77734375" style="32" customWidth="1"/>
    <col min="12" max="14" width="8.77734375" style="22" customWidth="1"/>
    <col min="15" max="15" width="8.77734375" style="32" customWidth="1"/>
    <col min="16" max="16" width="9.5546875" style="22" bestFit="1" customWidth="1"/>
    <col min="17" max="19" width="8.77734375" style="22" customWidth="1"/>
    <col min="20" max="20" width="0.88671875" style="22" customWidth="1"/>
    <col min="21" max="16384" width="8.88671875" style="22"/>
  </cols>
  <sheetData>
    <row r="1" spans="1:20" ht="33" customHeight="1">
      <c r="A1" s="2601" t="s">
        <v>612</v>
      </c>
      <c r="B1" s="2601"/>
      <c r="C1" s="2601"/>
      <c r="D1" s="2601"/>
      <c r="E1" s="2601"/>
      <c r="F1" s="2601"/>
      <c r="G1" s="2601"/>
      <c r="H1" s="2601"/>
      <c r="I1" s="2601"/>
      <c r="J1" s="2601"/>
      <c r="K1" s="2601"/>
      <c r="L1" s="2601"/>
      <c r="M1" s="2601"/>
      <c r="N1" s="2601"/>
      <c r="O1" s="2601"/>
      <c r="P1" s="2601"/>
      <c r="Q1" s="2601"/>
      <c r="R1" s="2601"/>
      <c r="S1" s="2601"/>
      <c r="T1" s="56"/>
    </row>
    <row r="2" spans="1:20" ht="12" customHeight="1" thickBot="1">
      <c r="A2" s="30"/>
      <c r="B2" s="30"/>
      <c r="C2" s="30"/>
      <c r="D2" s="30"/>
      <c r="E2" s="30"/>
      <c r="F2" s="30"/>
      <c r="G2" s="25"/>
      <c r="H2" s="30"/>
      <c r="I2" s="30"/>
      <c r="J2" s="30"/>
      <c r="K2" s="25"/>
      <c r="L2" s="30"/>
      <c r="M2" s="30"/>
      <c r="N2" s="30"/>
      <c r="O2" s="25"/>
      <c r="P2" s="1730"/>
      <c r="Q2" s="1730"/>
      <c r="R2" s="949"/>
      <c r="S2" s="949"/>
      <c r="T2" s="56"/>
    </row>
    <row r="3" spans="1:20" s="23" customFormat="1" ht="20.25" customHeight="1" thickBot="1">
      <c r="A3" s="1380" t="s">
        <v>198</v>
      </c>
      <c r="B3" s="1731"/>
      <c r="C3" s="24"/>
      <c r="D3" s="2588">
        <f>Highlights!E3</f>
        <v>2017</v>
      </c>
      <c r="E3" s="2589"/>
      <c r="F3" s="2589"/>
      <c r="G3" s="2590"/>
      <c r="H3" s="2589">
        <f>Highlights!I3</f>
        <v>2016</v>
      </c>
      <c r="I3" s="2589"/>
      <c r="J3" s="2589"/>
      <c r="K3" s="2590"/>
      <c r="L3" s="2588">
        <f>Highlights!M3</f>
        <v>2015</v>
      </c>
      <c r="M3" s="2589"/>
      <c r="N3" s="2589"/>
      <c r="O3" s="2590"/>
      <c r="P3" s="2588" t="s">
        <v>187</v>
      </c>
      <c r="Q3" s="2590"/>
      <c r="R3" s="2588" t="s">
        <v>658</v>
      </c>
      <c r="S3" s="2590"/>
      <c r="T3" s="1732"/>
    </row>
    <row r="4" spans="1:20" ht="18" customHeight="1" thickBot="1">
      <c r="A4" s="1760" t="s">
        <v>10</v>
      </c>
      <c r="B4" s="2235"/>
      <c r="C4" s="1762"/>
      <c r="D4" s="1638" t="s">
        <v>1</v>
      </c>
      <c r="E4" s="1639" t="s">
        <v>2</v>
      </c>
      <c r="F4" s="1640" t="s">
        <v>3</v>
      </c>
      <c r="G4" s="735" t="s">
        <v>4</v>
      </c>
      <c r="H4" s="1638" t="s">
        <v>1</v>
      </c>
      <c r="I4" s="1639" t="s">
        <v>2</v>
      </c>
      <c r="J4" s="1640" t="s">
        <v>3</v>
      </c>
      <c r="K4" s="735" t="s">
        <v>4</v>
      </c>
      <c r="L4" s="1638" t="s">
        <v>1</v>
      </c>
      <c r="M4" s="1639" t="s">
        <v>2</v>
      </c>
      <c r="N4" s="1640" t="s">
        <v>3</v>
      </c>
      <c r="O4" s="735" t="s">
        <v>4</v>
      </c>
      <c r="P4" s="817">
        <f>+Highlights!Q4</f>
        <v>2017</v>
      </c>
      <c r="Q4" s="1209">
        <f>+Highlights!R4</f>
        <v>2016</v>
      </c>
      <c r="R4" s="1641">
        <f>+Highlights!S4</f>
        <v>2016</v>
      </c>
      <c r="S4" s="530">
        <f>+Highlights!T4</f>
        <v>2015</v>
      </c>
    </row>
    <row r="5" spans="1:20" s="32" customFormat="1" ht="17.25" customHeight="1">
      <c r="A5" s="1733" t="s">
        <v>66</v>
      </c>
      <c r="B5" s="1734"/>
      <c r="C5" s="1735"/>
      <c r="D5" s="1736"/>
      <c r="E5" s="1737"/>
      <c r="F5" s="2368">
        <v>-81</v>
      </c>
      <c r="G5" s="2341">
        <v>-90</v>
      </c>
      <c r="H5" s="1736">
        <v>-74</v>
      </c>
      <c r="I5" s="1737">
        <v>-65</v>
      </c>
      <c r="J5" s="2368">
        <v>-105</v>
      </c>
      <c r="K5" s="2341">
        <v>-91</v>
      </c>
      <c r="L5" s="1736">
        <v>-91</v>
      </c>
      <c r="M5" s="1737">
        <v>-96</v>
      </c>
      <c r="N5" s="1737">
        <v>-152</v>
      </c>
      <c r="O5" s="2341">
        <v>-101</v>
      </c>
      <c r="P5" s="2369">
        <v>-171</v>
      </c>
      <c r="Q5" s="2370">
        <v>-196</v>
      </c>
      <c r="R5" s="1718">
        <v>-335</v>
      </c>
      <c r="S5" s="2371">
        <v>-440</v>
      </c>
      <c r="T5" s="1738"/>
    </row>
    <row r="6" spans="1:20" s="32" customFormat="1" ht="17.25" customHeight="1">
      <c r="A6" s="1738" t="s">
        <v>242</v>
      </c>
      <c r="B6" s="55"/>
      <c r="C6" s="1739"/>
      <c r="D6" s="1653"/>
      <c r="E6" s="1302"/>
      <c r="F6" s="2372">
        <v>27</v>
      </c>
      <c r="G6" s="1654">
        <v>34</v>
      </c>
      <c r="H6" s="1653">
        <v>34</v>
      </c>
      <c r="I6" s="1302">
        <v>30</v>
      </c>
      <c r="J6" s="2372">
        <v>48</v>
      </c>
      <c r="K6" s="1654">
        <v>28</v>
      </c>
      <c r="L6" s="1653">
        <v>31</v>
      </c>
      <c r="M6" s="1302">
        <v>37</v>
      </c>
      <c r="N6" s="1302">
        <v>54</v>
      </c>
      <c r="O6" s="1654">
        <v>40</v>
      </c>
      <c r="P6" s="1740">
        <v>61</v>
      </c>
      <c r="Q6" s="2107">
        <v>76</v>
      </c>
      <c r="R6" s="1670">
        <v>140</v>
      </c>
      <c r="S6" s="2115">
        <v>162</v>
      </c>
      <c r="T6" s="1741"/>
    </row>
    <row r="7" spans="1:20" s="32" customFormat="1" ht="17.25" customHeight="1">
      <c r="A7" s="1742" t="s">
        <v>70</v>
      </c>
      <c r="B7" s="1743"/>
      <c r="C7" s="1744"/>
      <c r="D7" s="1651">
        <f t="shared" ref="D7:R7" si="0">D5+D6</f>
        <v>0</v>
      </c>
      <c r="E7" s="1652">
        <f t="shared" si="0"/>
        <v>0</v>
      </c>
      <c r="F7" s="2373">
        <v>-54</v>
      </c>
      <c r="G7" s="2342">
        <v>-56</v>
      </c>
      <c r="H7" s="1651">
        <v>-40</v>
      </c>
      <c r="I7" s="1652">
        <v>-35</v>
      </c>
      <c r="J7" s="1652">
        <v>-57</v>
      </c>
      <c r="K7" s="2342">
        <v>-63</v>
      </c>
      <c r="L7" s="1651">
        <v>-60</v>
      </c>
      <c r="M7" s="1652">
        <v>-59</v>
      </c>
      <c r="N7" s="1652">
        <v>-98</v>
      </c>
      <c r="O7" s="2342">
        <v>-61</v>
      </c>
      <c r="P7" s="2350">
        <v>-110</v>
      </c>
      <c r="Q7" s="2374">
        <v>-120</v>
      </c>
      <c r="R7" s="2352">
        <v>-195</v>
      </c>
      <c r="S7" s="2375">
        <v>-278</v>
      </c>
      <c r="T7" s="1741"/>
    </row>
    <row r="8" spans="1:20" s="32" customFormat="1" ht="17.25" customHeight="1">
      <c r="A8" s="1741" t="s">
        <v>257</v>
      </c>
      <c r="B8" s="55"/>
      <c r="C8" s="1739"/>
      <c r="D8" s="1653"/>
      <c r="E8" s="1302"/>
      <c r="F8" s="2372">
        <v>53</v>
      </c>
      <c r="G8" s="1654">
        <v>72</v>
      </c>
      <c r="H8" s="1653">
        <v>55</v>
      </c>
      <c r="I8" s="1302">
        <v>58</v>
      </c>
      <c r="J8" s="2372">
        <v>35</v>
      </c>
      <c r="K8" s="1654">
        <v>44</v>
      </c>
      <c r="L8" s="1653">
        <v>36</v>
      </c>
      <c r="M8" s="1302">
        <v>57</v>
      </c>
      <c r="N8" s="1302">
        <v>41</v>
      </c>
      <c r="O8" s="1654">
        <v>40</v>
      </c>
      <c r="P8" s="1740">
        <v>125</v>
      </c>
      <c r="Q8" s="2107">
        <v>79</v>
      </c>
      <c r="R8" s="1670">
        <v>192</v>
      </c>
      <c r="S8" s="2115">
        <v>174</v>
      </c>
      <c r="T8" s="1741"/>
    </row>
    <row r="9" spans="1:20" s="32" customFormat="1" ht="17.25" customHeight="1">
      <c r="A9" s="1741" t="s">
        <v>142</v>
      </c>
      <c r="B9" s="55"/>
      <c r="C9" s="1739"/>
      <c r="D9" s="1653"/>
      <c r="E9" s="1302"/>
      <c r="F9" s="2372">
        <v>40</v>
      </c>
      <c r="G9" s="1654">
        <v>0</v>
      </c>
      <c r="H9" s="1653">
        <v>0</v>
      </c>
      <c r="I9" s="1302">
        <v>0</v>
      </c>
      <c r="J9" s="2372">
        <v>0</v>
      </c>
      <c r="K9" s="1654">
        <v>0</v>
      </c>
      <c r="L9" s="1653">
        <v>0</v>
      </c>
      <c r="M9" s="1302">
        <v>0</v>
      </c>
      <c r="N9" s="1302">
        <v>0</v>
      </c>
      <c r="O9" s="1654">
        <v>0</v>
      </c>
      <c r="P9" s="1740">
        <v>40</v>
      </c>
      <c r="Q9" s="2107">
        <v>0</v>
      </c>
      <c r="R9" s="1670">
        <v>0</v>
      </c>
      <c r="S9" s="2376">
        <v>0</v>
      </c>
      <c r="T9" s="1741"/>
    </row>
    <row r="10" spans="1:20" s="32" customFormat="1" ht="17.25" customHeight="1">
      <c r="A10" s="1745" t="s">
        <v>607</v>
      </c>
      <c r="B10" s="1746"/>
      <c r="C10" s="1747"/>
      <c r="D10" s="1657">
        <f t="shared" ref="D10:R10" si="1">D7-D8-D9</f>
        <v>0</v>
      </c>
      <c r="E10" s="1658">
        <f t="shared" si="1"/>
        <v>0</v>
      </c>
      <c r="F10" s="2377">
        <v>-147</v>
      </c>
      <c r="G10" s="2378">
        <v>-128</v>
      </c>
      <c r="H10" s="1657">
        <v>-95</v>
      </c>
      <c r="I10" s="1658">
        <v>-93</v>
      </c>
      <c r="J10" s="1658">
        <v>-92</v>
      </c>
      <c r="K10" s="2343">
        <v>-107</v>
      </c>
      <c r="L10" s="1657">
        <v>-96</v>
      </c>
      <c r="M10" s="1658">
        <v>-116</v>
      </c>
      <c r="N10" s="1658">
        <v>-139</v>
      </c>
      <c r="O10" s="2343">
        <v>-101</v>
      </c>
      <c r="P10" s="2354">
        <v>-275</v>
      </c>
      <c r="Q10" s="2343">
        <v>-199</v>
      </c>
      <c r="R10" s="2356">
        <v>-387</v>
      </c>
      <c r="S10" s="2379">
        <v>-452</v>
      </c>
      <c r="T10" s="1741"/>
    </row>
    <row r="11" spans="1:20" s="32" customFormat="1" ht="17.25" customHeight="1">
      <c r="A11" s="1748" t="s">
        <v>132</v>
      </c>
      <c r="B11" s="1749"/>
      <c r="C11" s="1750"/>
      <c r="D11" s="1653"/>
      <c r="E11" s="1302"/>
      <c r="F11" s="2372">
        <v>-86</v>
      </c>
      <c r="G11" s="1654">
        <v>-90</v>
      </c>
      <c r="H11" s="1653">
        <v>-78</v>
      </c>
      <c r="I11" s="1302">
        <v>-73</v>
      </c>
      <c r="J11" s="2372">
        <v>-87</v>
      </c>
      <c r="K11" s="1654">
        <v>-81</v>
      </c>
      <c r="L11" s="1653">
        <v>-89</v>
      </c>
      <c r="M11" s="1302">
        <v>-82</v>
      </c>
      <c r="N11" s="1302">
        <v>-127</v>
      </c>
      <c r="O11" s="1654">
        <v>-82</v>
      </c>
      <c r="P11" s="1740">
        <v>-176</v>
      </c>
      <c r="Q11" s="2107">
        <v>-168</v>
      </c>
      <c r="R11" s="1670">
        <v>-319</v>
      </c>
      <c r="S11" s="2380">
        <v>-380</v>
      </c>
      <c r="T11" s="1738"/>
    </row>
    <row r="12" spans="1:20" s="32" customFormat="1" ht="17.25" customHeight="1">
      <c r="A12" s="1751" t="s">
        <v>147</v>
      </c>
      <c r="B12" s="949"/>
      <c r="C12" s="1752"/>
      <c r="D12" s="1651">
        <f t="shared" ref="D12:S12" si="2">D10-D11</f>
        <v>0</v>
      </c>
      <c r="E12" s="1652">
        <f t="shared" si="2"/>
        <v>0</v>
      </c>
      <c r="F12" s="2373">
        <v>-61</v>
      </c>
      <c r="G12" s="2342">
        <v>-38</v>
      </c>
      <c r="H12" s="1651">
        <v>-17</v>
      </c>
      <c r="I12" s="1652">
        <v>-20</v>
      </c>
      <c r="J12" s="1652">
        <v>-5</v>
      </c>
      <c r="K12" s="2342">
        <v>-26</v>
      </c>
      <c r="L12" s="1651">
        <v>-7</v>
      </c>
      <c r="M12" s="1652">
        <v>-34</v>
      </c>
      <c r="N12" s="1652">
        <v>-12</v>
      </c>
      <c r="O12" s="2342">
        <v>-19</v>
      </c>
      <c r="P12" s="2350">
        <v>-99</v>
      </c>
      <c r="Q12" s="2374">
        <v>-31</v>
      </c>
      <c r="R12" s="2352">
        <v>-68</v>
      </c>
      <c r="S12" s="2381">
        <v>-72</v>
      </c>
      <c r="T12" s="1738"/>
    </row>
    <row r="13" spans="1:20" s="32" customFormat="1" ht="17.25" customHeight="1">
      <c r="A13" s="1753" t="s">
        <v>145</v>
      </c>
      <c r="B13" s="55"/>
      <c r="C13" s="1739"/>
      <c r="D13" s="1653"/>
      <c r="E13" s="1302"/>
      <c r="F13" s="2372">
        <v>14</v>
      </c>
      <c r="G13" s="1654">
        <v>13</v>
      </c>
      <c r="H13" s="1653">
        <v>14</v>
      </c>
      <c r="I13" s="1302">
        <v>14</v>
      </c>
      <c r="J13" s="2372">
        <v>13</v>
      </c>
      <c r="K13" s="1654">
        <v>14</v>
      </c>
      <c r="L13" s="1653">
        <v>14</v>
      </c>
      <c r="M13" s="1302">
        <v>14</v>
      </c>
      <c r="N13" s="1302">
        <v>14</v>
      </c>
      <c r="O13" s="1654">
        <v>15</v>
      </c>
      <c r="P13" s="1740">
        <v>27</v>
      </c>
      <c r="Q13" s="2107">
        <v>27</v>
      </c>
      <c r="R13" s="1670">
        <v>55</v>
      </c>
      <c r="S13" s="2382">
        <v>57</v>
      </c>
      <c r="T13" s="1741"/>
    </row>
    <row r="14" spans="1:20" s="32" customFormat="1" ht="17.25" customHeight="1">
      <c r="A14" s="1754" t="s">
        <v>191</v>
      </c>
      <c r="B14" s="1755"/>
      <c r="C14" s="1756"/>
      <c r="D14" s="1663">
        <f t="shared" ref="D14:O14" si="3">D10-D11-D13</f>
        <v>0</v>
      </c>
      <c r="E14" s="1664">
        <f t="shared" si="3"/>
        <v>0</v>
      </c>
      <c r="F14" s="2383">
        <v>-75</v>
      </c>
      <c r="G14" s="2344">
        <v>-51</v>
      </c>
      <c r="H14" s="1663">
        <v>-31</v>
      </c>
      <c r="I14" s="1664">
        <v>-34</v>
      </c>
      <c r="J14" s="1664">
        <v>-18</v>
      </c>
      <c r="K14" s="2344">
        <v>-40</v>
      </c>
      <c r="L14" s="1663">
        <v>-21</v>
      </c>
      <c r="M14" s="1664">
        <v>-48</v>
      </c>
      <c r="N14" s="1664">
        <v>-26</v>
      </c>
      <c r="O14" s="2344">
        <v>-34</v>
      </c>
      <c r="P14" s="2358">
        <v>-126</v>
      </c>
      <c r="Q14" s="2384">
        <v>-58</v>
      </c>
      <c r="R14" s="2360">
        <v>-123</v>
      </c>
      <c r="S14" s="2385">
        <v>-129</v>
      </c>
      <c r="T14" s="1741"/>
    </row>
    <row r="15" spans="1:20" s="32" customFormat="1" ht="17.25" customHeight="1">
      <c r="A15" s="1741" t="s">
        <v>20</v>
      </c>
      <c r="B15" s="55"/>
      <c r="C15" s="1739"/>
      <c r="D15" s="1653"/>
      <c r="E15" s="1302"/>
      <c r="F15" s="1726">
        <v>38887</v>
      </c>
      <c r="G15" s="1654">
        <v>36463</v>
      </c>
      <c r="H15" s="1653">
        <v>38273</v>
      </c>
      <c r="I15" s="1302">
        <v>40105</v>
      </c>
      <c r="J15" s="1726">
        <v>40879</v>
      </c>
      <c r="K15" s="1654">
        <v>40166</v>
      </c>
      <c r="L15" s="1653">
        <v>39917</v>
      </c>
      <c r="M15" s="1302">
        <v>36479</v>
      </c>
      <c r="N15" s="1302">
        <v>37197</v>
      </c>
      <c r="O15" s="1654">
        <v>33714</v>
      </c>
      <c r="P15" s="1740">
        <v>37653.911602209948</v>
      </c>
      <c r="Q15" s="2107">
        <v>40518.582417582424</v>
      </c>
      <c r="R15" s="1670">
        <v>39850.15846994536</v>
      </c>
      <c r="S15" s="2386">
        <v>36823.706849315073</v>
      </c>
      <c r="T15" s="1741"/>
    </row>
    <row r="16" spans="1:20" s="32" customFormat="1" ht="17.25" customHeight="1" thickBot="1">
      <c r="A16" s="1757" t="s">
        <v>75</v>
      </c>
      <c r="B16" s="947"/>
      <c r="C16" s="1758"/>
      <c r="D16" s="1674"/>
      <c r="E16" s="1675"/>
      <c r="F16" s="1675">
        <v>46165</v>
      </c>
      <c r="G16" s="2346">
        <v>44892</v>
      </c>
      <c r="H16" s="1674">
        <v>49323</v>
      </c>
      <c r="I16" s="1675">
        <v>48662</v>
      </c>
      <c r="J16" s="1675">
        <v>50072</v>
      </c>
      <c r="K16" s="2346">
        <v>53469</v>
      </c>
      <c r="L16" s="1674">
        <v>50554</v>
      </c>
      <c r="M16" s="1675">
        <v>46386</v>
      </c>
      <c r="N16" s="1675">
        <v>45769</v>
      </c>
      <c r="O16" s="2346">
        <v>43019</v>
      </c>
      <c r="P16" s="2387">
        <v>45516.950276243093</v>
      </c>
      <c r="Q16" s="2388">
        <v>51789.164835164833</v>
      </c>
      <c r="R16" s="1673">
        <v>50384.1912568306</v>
      </c>
      <c r="S16" s="2389">
        <v>46438.449315068501</v>
      </c>
      <c r="T16" s="1738"/>
    </row>
    <row r="17" spans="1:20" s="32" customFormat="1" ht="9.9499999999999993" customHeight="1" thickBot="1">
      <c r="A17" s="1734"/>
      <c r="B17" s="1734"/>
      <c r="C17" s="1734"/>
      <c r="D17" s="1734"/>
      <c r="E17" s="1734"/>
      <c r="F17" s="55"/>
      <c r="G17" s="1690"/>
      <c r="H17" s="1734"/>
      <c r="I17" s="1734"/>
      <c r="J17" s="55"/>
      <c r="K17" s="1690"/>
      <c r="L17" s="1734"/>
      <c r="M17" s="1734"/>
      <c r="N17" s="55"/>
      <c r="O17" s="1690"/>
      <c r="P17" s="1759"/>
      <c r="Q17" s="1759"/>
      <c r="R17" s="1759"/>
      <c r="S17" s="1759"/>
    </row>
    <row r="18" spans="1:20" s="32" customFormat="1" ht="17.25" customHeight="1" thickBot="1">
      <c r="A18" s="1760" t="s">
        <v>6</v>
      </c>
      <c r="B18" s="1761"/>
      <c r="C18" s="1762"/>
      <c r="D18" s="947"/>
      <c r="E18" s="947"/>
      <c r="F18" s="55"/>
      <c r="G18" s="949"/>
      <c r="H18" s="947"/>
      <c r="I18" s="947"/>
      <c r="J18" s="55"/>
      <c r="K18" s="949"/>
      <c r="L18" s="947"/>
      <c r="M18" s="947"/>
      <c r="N18" s="55"/>
      <c r="O18" s="949"/>
      <c r="P18" s="947"/>
      <c r="Q18" s="947"/>
      <c r="R18" s="947"/>
      <c r="S18" s="947"/>
    </row>
    <row r="19" spans="1:20" s="32" customFormat="1" ht="17.25" customHeight="1">
      <c r="A19" s="1733" t="s">
        <v>66</v>
      </c>
      <c r="B19" s="1734"/>
      <c r="C19" s="1735"/>
      <c r="D19" s="1736">
        <f>Segments1!D5+Segments1!D30+Segments2!D5+Segments2!D21+Segments3!D5</f>
        <v>0</v>
      </c>
      <c r="E19" s="1737">
        <f>Segments1!E5+Segments1!E30+Segments2!E5+Segments2!E21+Segments3!E5</f>
        <v>0</v>
      </c>
      <c r="F19" s="1737">
        <v>762</v>
      </c>
      <c r="G19" s="2341">
        <v>798</v>
      </c>
      <c r="H19" s="1736">
        <v>780</v>
      </c>
      <c r="I19" s="1737">
        <v>785</v>
      </c>
      <c r="J19" s="1737">
        <v>718</v>
      </c>
      <c r="K19" s="2341">
        <v>718</v>
      </c>
      <c r="L19" s="1736">
        <v>709</v>
      </c>
      <c r="M19" s="1737">
        <v>691</v>
      </c>
      <c r="N19" s="1737">
        <v>661</v>
      </c>
      <c r="O19" s="2341">
        <v>676</v>
      </c>
      <c r="P19" s="2347">
        <v>1560</v>
      </c>
      <c r="Q19" s="2348">
        <v>1436</v>
      </c>
      <c r="R19" s="1718">
        <v>3001</v>
      </c>
      <c r="S19" s="2349">
        <v>2737</v>
      </c>
      <c r="T19" s="1738"/>
    </row>
    <row r="20" spans="1:20" s="32" customFormat="1" ht="17.25" customHeight="1">
      <c r="A20" s="1738" t="s">
        <v>242</v>
      </c>
      <c r="B20" s="55"/>
      <c r="C20" s="1739"/>
      <c r="D20" s="1653">
        <f>Segments1!D6+Segments1!D31+Segments2!D6+Segments2!D22+Segments3!D6</f>
        <v>0</v>
      </c>
      <c r="E20" s="1302">
        <f>Segments1!E6+Segments1!E31+Segments2!E6+Segments2!E22+Segments3!E6</f>
        <v>0</v>
      </c>
      <c r="F20" s="1302">
        <v>839</v>
      </c>
      <c r="G20" s="1654">
        <v>837</v>
      </c>
      <c r="H20" s="1653">
        <v>797</v>
      </c>
      <c r="I20" s="1302">
        <v>777</v>
      </c>
      <c r="J20" s="1302">
        <v>712</v>
      </c>
      <c r="K20" s="1654">
        <v>757</v>
      </c>
      <c r="L20" s="1653">
        <v>700</v>
      </c>
      <c r="M20" s="1302">
        <v>801</v>
      </c>
      <c r="N20" s="1302">
        <v>713</v>
      </c>
      <c r="O20" s="1654">
        <v>720</v>
      </c>
      <c r="P20" s="1740">
        <v>1676</v>
      </c>
      <c r="Q20" s="1329">
        <v>1469</v>
      </c>
      <c r="R20" s="1670">
        <v>3043</v>
      </c>
      <c r="S20" s="2109">
        <v>2934</v>
      </c>
      <c r="T20" s="1741"/>
    </row>
    <row r="21" spans="1:20" s="32" customFormat="1" ht="17.25" customHeight="1">
      <c r="A21" s="1742" t="s">
        <v>70</v>
      </c>
      <c r="B21" s="1743"/>
      <c r="C21" s="1744"/>
      <c r="D21" s="1651">
        <f t="shared" ref="D21:O21" si="4">D19+D20</f>
        <v>0</v>
      </c>
      <c r="E21" s="1652">
        <f t="shared" si="4"/>
        <v>0</v>
      </c>
      <c r="F21" s="1652">
        <v>1601</v>
      </c>
      <c r="G21" s="2342">
        <v>1635</v>
      </c>
      <c r="H21" s="1651">
        <v>1577</v>
      </c>
      <c r="I21" s="1652">
        <v>1562</v>
      </c>
      <c r="J21" s="1652">
        <v>1430</v>
      </c>
      <c r="K21" s="2342">
        <v>1475</v>
      </c>
      <c r="L21" s="1651">
        <v>1409</v>
      </c>
      <c r="M21" s="1652">
        <v>1492</v>
      </c>
      <c r="N21" s="1652">
        <v>1374</v>
      </c>
      <c r="O21" s="2342">
        <v>1396</v>
      </c>
      <c r="P21" s="2350">
        <v>3236</v>
      </c>
      <c r="Q21" s="2351">
        <v>2905</v>
      </c>
      <c r="R21" s="2352">
        <v>6044</v>
      </c>
      <c r="S21" s="2353">
        <v>5671</v>
      </c>
      <c r="T21" s="1741"/>
    </row>
    <row r="22" spans="1:20" s="32" customFormat="1" ht="17.25" customHeight="1">
      <c r="A22" s="1741" t="s">
        <v>257</v>
      </c>
      <c r="B22" s="55"/>
      <c r="C22" s="1739"/>
      <c r="D22" s="1653">
        <f>Segments1!D8+Segments1!D33+Segments2!D8+Segments2!D24+Segments3!D8</f>
        <v>0</v>
      </c>
      <c r="E22" s="1302">
        <f>Segments1!E8+Segments1!E33+Segments2!E8+Segments2!E24+Segments3!E8</f>
        <v>0</v>
      </c>
      <c r="F22" s="1302">
        <v>936</v>
      </c>
      <c r="G22" s="1654">
        <v>965</v>
      </c>
      <c r="H22" s="1653">
        <v>954</v>
      </c>
      <c r="I22" s="1302">
        <v>932</v>
      </c>
      <c r="J22" s="1302">
        <v>871</v>
      </c>
      <c r="K22" s="1654">
        <v>896</v>
      </c>
      <c r="L22" s="1653">
        <v>869</v>
      </c>
      <c r="M22" s="1302">
        <v>900</v>
      </c>
      <c r="N22" s="1302">
        <v>879</v>
      </c>
      <c r="O22" s="1654">
        <v>857</v>
      </c>
      <c r="P22" s="1740">
        <v>1901</v>
      </c>
      <c r="Q22" s="1329">
        <v>1767</v>
      </c>
      <c r="R22" s="1670">
        <v>3653</v>
      </c>
      <c r="S22" s="2109">
        <v>3505</v>
      </c>
      <c r="T22" s="1741"/>
    </row>
    <row r="23" spans="1:20" s="32" customFormat="1" ht="17.25" customHeight="1">
      <c r="A23" s="1741" t="s">
        <v>142</v>
      </c>
      <c r="B23" s="55"/>
      <c r="C23" s="1739"/>
      <c r="D23" s="1653">
        <f>Segments1!D9+Segments1!D34+Segments2!D9+Segments2!D25+Segments3!D9</f>
        <v>0</v>
      </c>
      <c r="E23" s="1302">
        <f>Segments1!E9+Segments1!E34+Segments2!E9+Segments2!E25+Segments3!E9</f>
        <v>0</v>
      </c>
      <c r="F23" s="1302">
        <v>56</v>
      </c>
      <c r="G23" s="1654">
        <v>60</v>
      </c>
      <c r="H23" s="1653">
        <v>59</v>
      </c>
      <c r="I23" s="1302">
        <v>45</v>
      </c>
      <c r="J23" s="1302">
        <v>317</v>
      </c>
      <c r="K23" s="1654">
        <v>63</v>
      </c>
      <c r="L23" s="1653">
        <v>61</v>
      </c>
      <c r="M23" s="1302">
        <v>56</v>
      </c>
      <c r="N23" s="1302">
        <v>57</v>
      </c>
      <c r="O23" s="1654">
        <v>54</v>
      </c>
      <c r="P23" s="1740">
        <v>116</v>
      </c>
      <c r="Q23" s="1329">
        <v>380</v>
      </c>
      <c r="R23" s="1670">
        <v>484</v>
      </c>
      <c r="S23" s="2109">
        <v>228</v>
      </c>
      <c r="T23" s="1741"/>
    </row>
    <row r="24" spans="1:20" s="32" customFormat="1" ht="17.25" customHeight="1">
      <c r="A24" s="1745" t="s">
        <v>607</v>
      </c>
      <c r="B24" s="1746"/>
      <c r="C24" s="1747"/>
      <c r="D24" s="1657">
        <f t="shared" ref="D24:O24" si="5">D21-D22-D23</f>
        <v>0</v>
      </c>
      <c r="E24" s="1658">
        <f t="shared" si="5"/>
        <v>0</v>
      </c>
      <c r="F24" s="1658">
        <v>609</v>
      </c>
      <c r="G24" s="2343">
        <v>610</v>
      </c>
      <c r="H24" s="1657">
        <v>564</v>
      </c>
      <c r="I24" s="1658">
        <v>585</v>
      </c>
      <c r="J24" s="1658">
        <v>242</v>
      </c>
      <c r="K24" s="2343">
        <v>516</v>
      </c>
      <c r="L24" s="1657">
        <v>479</v>
      </c>
      <c r="M24" s="1658">
        <v>536</v>
      </c>
      <c r="N24" s="1658">
        <v>438</v>
      </c>
      <c r="O24" s="2343">
        <v>485</v>
      </c>
      <c r="P24" s="2354">
        <v>1219</v>
      </c>
      <c r="Q24" s="2355">
        <v>758</v>
      </c>
      <c r="R24" s="2356">
        <v>1907</v>
      </c>
      <c r="S24" s="2357">
        <v>1938</v>
      </c>
      <c r="T24" s="1741"/>
    </row>
    <row r="25" spans="1:20" s="32" customFormat="1" ht="17.25" customHeight="1">
      <c r="A25" s="1748" t="s">
        <v>19</v>
      </c>
      <c r="B25" s="1749"/>
      <c r="C25" s="1750"/>
      <c r="D25" s="1653">
        <f>Segments1!D11+Segments1!D36+Segments2!D11+Segments2!D27+Segments3!D11</f>
        <v>0</v>
      </c>
      <c r="E25" s="1302">
        <f>Segments1!E11+Segments1!E36+Segments2!E11+Segments2!E27+Segments3!E11</f>
        <v>0</v>
      </c>
      <c r="F25" s="1302">
        <v>117</v>
      </c>
      <c r="G25" s="1654">
        <v>108</v>
      </c>
      <c r="H25" s="1653">
        <v>101</v>
      </c>
      <c r="I25" s="1302">
        <v>99</v>
      </c>
      <c r="J25" s="1302">
        <v>5</v>
      </c>
      <c r="K25" s="1654">
        <v>89</v>
      </c>
      <c r="L25" s="1653">
        <v>62</v>
      </c>
      <c r="M25" s="1302">
        <v>92</v>
      </c>
      <c r="N25" s="1302">
        <v>27</v>
      </c>
      <c r="O25" s="1654">
        <v>75</v>
      </c>
      <c r="P25" s="1740">
        <v>225</v>
      </c>
      <c r="Q25" s="1329">
        <v>94</v>
      </c>
      <c r="R25" s="1670">
        <v>294</v>
      </c>
      <c r="S25" s="2109">
        <v>256</v>
      </c>
      <c r="T25" s="1741"/>
    </row>
    <row r="26" spans="1:20" s="32" customFormat="1" ht="17.25" customHeight="1">
      <c r="A26" s="1751" t="s">
        <v>147</v>
      </c>
      <c r="B26" s="949"/>
      <c r="C26" s="1752"/>
      <c r="D26" s="1651">
        <f t="shared" ref="D26:S26" si="6">D24-D25</f>
        <v>0</v>
      </c>
      <c r="E26" s="1652">
        <f t="shared" si="6"/>
        <v>0</v>
      </c>
      <c r="F26" s="1652">
        <v>492</v>
      </c>
      <c r="G26" s="2342">
        <v>502</v>
      </c>
      <c r="H26" s="1651">
        <v>463</v>
      </c>
      <c r="I26" s="1652">
        <v>486</v>
      </c>
      <c r="J26" s="1652">
        <v>237</v>
      </c>
      <c r="K26" s="2342">
        <v>427</v>
      </c>
      <c r="L26" s="1651">
        <v>417</v>
      </c>
      <c r="M26" s="1652">
        <v>444</v>
      </c>
      <c r="N26" s="1652">
        <v>411</v>
      </c>
      <c r="O26" s="2342">
        <v>410</v>
      </c>
      <c r="P26" s="2350">
        <v>994</v>
      </c>
      <c r="Q26" s="2351">
        <v>664</v>
      </c>
      <c r="R26" s="2352">
        <v>1613</v>
      </c>
      <c r="S26" s="2353">
        <v>1682</v>
      </c>
      <c r="T26" s="1741"/>
    </row>
    <row r="27" spans="1:20" s="32" customFormat="1" ht="17.25" customHeight="1">
      <c r="A27" s="1753" t="s">
        <v>145</v>
      </c>
      <c r="B27" s="55"/>
      <c r="C27" s="1739"/>
      <c r="D27" s="1653">
        <f>Segments1!D13+Segments1!D38+Segments2!D13+Segments2!D29+Segments3!D13</f>
        <v>0</v>
      </c>
      <c r="E27" s="1302">
        <f>Segments1!E13+Segments1!E38+Segments2!E13+Segments2!E29+Segments3!E13</f>
        <v>0</v>
      </c>
      <c r="F27" s="1302">
        <v>22</v>
      </c>
      <c r="G27" s="1654">
        <v>19</v>
      </c>
      <c r="H27" s="1653">
        <v>18</v>
      </c>
      <c r="I27" s="1302">
        <v>18</v>
      </c>
      <c r="J27" s="1302">
        <v>17</v>
      </c>
      <c r="K27" s="1654">
        <v>22</v>
      </c>
      <c r="L27" s="1653">
        <v>19</v>
      </c>
      <c r="M27" s="1302">
        <v>17</v>
      </c>
      <c r="N27" s="1302">
        <v>16</v>
      </c>
      <c r="O27" s="1654">
        <v>18</v>
      </c>
      <c r="P27" s="1740">
        <v>41</v>
      </c>
      <c r="Q27" s="1329">
        <v>39</v>
      </c>
      <c r="R27" s="1670">
        <v>75</v>
      </c>
      <c r="S27" s="2109">
        <v>70</v>
      </c>
      <c r="T27" s="1741"/>
    </row>
    <row r="28" spans="1:20" s="32" customFormat="1" ht="17.25" customHeight="1">
      <c r="A28" s="1754" t="s">
        <v>191</v>
      </c>
      <c r="B28" s="1763"/>
      <c r="C28" s="1764"/>
      <c r="D28" s="1663">
        <f t="shared" ref="D28:S28" si="7">D26-D27</f>
        <v>0</v>
      </c>
      <c r="E28" s="1664">
        <f t="shared" si="7"/>
        <v>0</v>
      </c>
      <c r="F28" s="1664">
        <v>470</v>
      </c>
      <c r="G28" s="2344">
        <v>483</v>
      </c>
      <c r="H28" s="1663">
        <v>445</v>
      </c>
      <c r="I28" s="1664">
        <v>468</v>
      </c>
      <c r="J28" s="1664">
        <v>220</v>
      </c>
      <c r="K28" s="2344">
        <v>405</v>
      </c>
      <c r="L28" s="1663">
        <v>398</v>
      </c>
      <c r="M28" s="1664">
        <v>427</v>
      </c>
      <c r="N28" s="1664">
        <v>395</v>
      </c>
      <c r="O28" s="2344">
        <v>392</v>
      </c>
      <c r="P28" s="2358">
        <v>953</v>
      </c>
      <c r="Q28" s="2359">
        <v>625</v>
      </c>
      <c r="R28" s="2360">
        <v>1538</v>
      </c>
      <c r="S28" s="2361">
        <v>1612</v>
      </c>
      <c r="T28" s="1741"/>
    </row>
    <row r="29" spans="1:20" s="32" customFormat="1" ht="17.25" customHeight="1">
      <c r="A29" s="1741" t="s">
        <v>121</v>
      </c>
      <c r="B29" s="55"/>
      <c r="C29" s="1739"/>
      <c r="D29" s="1669" t="str">
        <f>IF(D21=0,"",D22/(D21+'Detailed Info'!C42))</f>
        <v/>
      </c>
      <c r="E29" s="1668" t="str">
        <f>IF(E21=0,"",E22/(E21+'Detailed Info'!D42))</f>
        <v/>
      </c>
      <c r="F29" s="1668">
        <v>0.56590084643288996</v>
      </c>
      <c r="G29" s="2345">
        <v>0.56531927357937906</v>
      </c>
      <c r="H29" s="1669">
        <v>0.5845588235294118</v>
      </c>
      <c r="I29" s="1668">
        <v>0.57888198757763976</v>
      </c>
      <c r="J29" s="1668">
        <v>0.57796947577969471</v>
      </c>
      <c r="K29" s="2345">
        <v>0.58562091503267977</v>
      </c>
      <c r="L29" s="1669">
        <v>0.58995247793618466</v>
      </c>
      <c r="M29" s="1668">
        <v>0.57952350289761756</v>
      </c>
      <c r="N29" s="1668">
        <v>0.58717434869739482</v>
      </c>
      <c r="O29" s="2345">
        <v>0.5873886223440713</v>
      </c>
      <c r="P29" s="2362">
        <v>0.56560547456114252</v>
      </c>
      <c r="Q29" s="2363">
        <v>0.58182416858742181</v>
      </c>
      <c r="R29" s="1667">
        <v>0.58178053830227738</v>
      </c>
      <c r="S29" s="2364">
        <v>0.58592443998662658</v>
      </c>
      <c r="T29" s="1741"/>
    </row>
    <row r="30" spans="1:20" s="32" customFormat="1" ht="17.25" customHeight="1">
      <c r="A30" s="1741" t="s">
        <v>52</v>
      </c>
      <c r="B30" s="55"/>
      <c r="C30" s="1739"/>
      <c r="D30" s="1653"/>
      <c r="E30" s="1302"/>
      <c r="F30" s="1302">
        <v>127162</v>
      </c>
      <c r="G30" s="1654">
        <v>126191</v>
      </c>
      <c r="H30" s="1653">
        <v>125005</v>
      </c>
      <c r="I30" s="1302">
        <v>122267</v>
      </c>
      <c r="J30" s="1302">
        <v>119422</v>
      </c>
      <c r="K30" s="1654">
        <v>117325</v>
      </c>
      <c r="L30" s="1653">
        <v>113427</v>
      </c>
      <c r="M30" s="1302">
        <v>110062</v>
      </c>
      <c r="N30" s="1302">
        <v>106581</v>
      </c>
      <c r="O30" s="1654">
        <v>104820</v>
      </c>
      <c r="P30" s="1740">
        <v>126668.45303867405</v>
      </c>
      <c r="Q30" s="1329">
        <v>118361.97802197802</v>
      </c>
      <c r="R30" s="1670">
        <v>121013.39890710382</v>
      </c>
      <c r="S30" s="2109">
        <v>108740.10136986303</v>
      </c>
      <c r="T30" s="1741"/>
    </row>
    <row r="31" spans="1:20" s="32" customFormat="1" ht="17.25" customHeight="1">
      <c r="A31" s="1741" t="s">
        <v>20</v>
      </c>
      <c r="B31" s="55"/>
      <c r="C31" s="1739"/>
      <c r="D31" s="1653">
        <f>Segments1!D24+Segments1!D42+Segments2!D17+Segments2!D34+Segments3!D15</f>
        <v>0</v>
      </c>
      <c r="E31" s="1302">
        <f>Segments1!E24+Segments1!E42+Segments2!E17+Segments2!E34+Segments3!E15</f>
        <v>0</v>
      </c>
      <c r="F31" s="1302">
        <v>251033</v>
      </c>
      <c r="G31" s="1654">
        <v>246060</v>
      </c>
      <c r="H31" s="1653">
        <v>243284</v>
      </c>
      <c r="I31" s="1302">
        <v>237447</v>
      </c>
      <c r="J31" s="1302">
        <v>230593</v>
      </c>
      <c r="K31" s="1654">
        <v>232213</v>
      </c>
      <c r="L31" s="1653">
        <v>228613</v>
      </c>
      <c r="M31" s="1302">
        <v>221644</v>
      </c>
      <c r="N31" s="1302">
        <v>222931</v>
      </c>
      <c r="O31" s="1654">
        <v>218530</v>
      </c>
      <c r="P31" s="1740">
        <v>248505.28729281769</v>
      </c>
      <c r="Q31" s="1329">
        <v>231411.90109890111</v>
      </c>
      <c r="R31" s="1670">
        <v>235913.16393442624</v>
      </c>
      <c r="S31" s="2109">
        <v>222929.4876712329</v>
      </c>
      <c r="T31" s="1741"/>
    </row>
    <row r="32" spans="1:20" s="32" customFormat="1" ht="17.25" customHeight="1" thickBot="1">
      <c r="A32" s="1757" t="s">
        <v>75</v>
      </c>
      <c r="B32" s="947"/>
      <c r="C32" s="1758"/>
      <c r="D32" s="1674">
        <f>Segments1!D26+Segments1!D27+Segments1!D43+Segments2!D18+Segments2!D35+Segments3!D16</f>
        <v>0</v>
      </c>
      <c r="E32" s="1675">
        <f>Segments1!E26+Segments1!E27+Segments1!E43+Segments2!E18+Segments2!E35+Segments3!E16</f>
        <v>0</v>
      </c>
      <c r="F32" s="1675">
        <v>153220</v>
      </c>
      <c r="G32" s="2346">
        <v>150336</v>
      </c>
      <c r="H32" s="1674">
        <v>147741</v>
      </c>
      <c r="I32" s="1675">
        <v>142243</v>
      </c>
      <c r="J32" s="1675">
        <v>139166</v>
      </c>
      <c r="K32" s="2346">
        <v>142178</v>
      </c>
      <c r="L32" s="1674">
        <v>135382</v>
      </c>
      <c r="M32" s="1675">
        <v>129872</v>
      </c>
      <c r="N32" s="1675">
        <v>127715</v>
      </c>
      <c r="O32" s="2346">
        <v>124846</v>
      </c>
      <c r="P32" s="2365">
        <v>151754.09944751381</v>
      </c>
      <c r="Q32" s="2366">
        <v>140688.54945054947</v>
      </c>
      <c r="R32" s="1673">
        <v>142852.03278688525</v>
      </c>
      <c r="S32" s="2367">
        <v>129468.04109589042</v>
      </c>
      <c r="T32" s="1741"/>
    </row>
    <row r="33" spans="1:26" s="32" customFormat="1" ht="9.9499999999999993" customHeight="1">
      <c r="A33" s="55"/>
      <c r="B33" s="55"/>
      <c r="C33" s="55"/>
      <c r="D33" s="1690"/>
      <c r="E33" s="1690"/>
      <c r="F33" s="1690"/>
      <c r="G33" s="1690"/>
      <c r="H33" s="1690"/>
      <c r="I33" s="1690"/>
      <c r="J33" s="1690"/>
      <c r="K33" s="1690"/>
      <c r="L33" s="1690"/>
      <c r="M33" s="1690"/>
      <c r="N33" s="1690"/>
      <c r="O33" s="1690"/>
      <c r="P33" s="171"/>
      <c r="Q33" s="171"/>
      <c r="R33" s="171"/>
      <c r="S33" s="171"/>
    </row>
    <row r="34" spans="1:26" s="32" customFormat="1">
      <c r="A34" s="1765"/>
      <c r="R34" s="178"/>
      <c r="S34" s="178"/>
    </row>
    <row r="35" spans="1:26">
      <c r="A35" s="1766"/>
      <c r="B35" s="32"/>
      <c r="C35" s="32"/>
      <c r="D35" s="32"/>
      <c r="E35" s="32"/>
      <c r="F35" s="32"/>
      <c r="H35" s="32"/>
      <c r="I35" s="32"/>
      <c r="J35" s="32"/>
      <c r="L35" s="32"/>
      <c r="M35" s="32"/>
      <c r="N35" s="32"/>
      <c r="P35" s="32"/>
      <c r="Q35" s="32"/>
      <c r="R35" s="178"/>
      <c r="S35" s="178"/>
      <c r="T35" s="32"/>
      <c r="U35" s="32"/>
      <c r="V35" s="32"/>
      <c r="W35" s="32"/>
      <c r="X35" s="32"/>
      <c r="Y35" s="32"/>
      <c r="Z35" s="32"/>
    </row>
    <row r="36" spans="1:26" s="55" customFormat="1">
      <c r="A36" s="1766"/>
      <c r="C36" s="1767"/>
    </row>
    <row r="37" spans="1:26" s="55" customFormat="1">
      <c r="C37" s="1767"/>
      <c r="G37" s="1767"/>
      <c r="K37" s="1767"/>
      <c r="O37" s="1767"/>
      <c r="P37" s="1767"/>
      <c r="Q37" s="1767"/>
      <c r="R37" s="1767"/>
      <c r="S37" s="1767"/>
    </row>
  </sheetData>
  <mergeCells count="6">
    <mergeCell ref="A1:S1"/>
    <mergeCell ref="R3:S3"/>
    <mergeCell ref="D3:G3"/>
    <mergeCell ref="H3:K3"/>
    <mergeCell ref="L3:O3"/>
    <mergeCell ref="P3:Q3"/>
  </mergeCells>
  <conditionalFormatting sqref="P37:S37 C36:O37">
    <cfRule type="expression" dxfId="1" priority="1" stopIfTrue="1">
      <formula>ABS(C36)&gt;0</formula>
    </cfRule>
  </conditionalFormatting>
  <printOptions horizontalCentered="1"/>
  <pageMargins left="0.31496062992125984" right="0.31496062992125984" top="0.39370078740157483" bottom="0.43307086614173229" header="0.19685039370078741" footer="0.19685039370078741"/>
  <pageSetup scale="66" orientation="landscape" r:id="rId1"/>
  <headerFooter scaleWithDoc="0" alignWithMargins="0">
    <oddFooter>&amp;L&amp;"MetaBookLF-Roman,Italique"&amp;8National Bank of Canada - Supplementary Financial Information – Information on the U.S. Specialty Finance and International Segment&amp;R&amp;"MetaBookLF-Roman,Italique"&amp;8page &amp;P</oddFooter>
  </headerFooter>
  <legacyDrawing r:id="rId2"/>
  <oleObjects>
    <oleObject progId="Word.Document.8" shapeId="719873" r:id="rId3"/>
  </oleObjects>
</worksheet>
</file>

<file path=xl/worksheets/sheet11.xml><?xml version="1.0" encoding="utf-8"?>
<worksheet xmlns="http://schemas.openxmlformats.org/spreadsheetml/2006/main" xmlns:r="http://schemas.openxmlformats.org/officeDocument/2006/relationships">
  <sheetPr codeName="Feuil21">
    <tabColor rgb="FFCCFFCC"/>
    <pageSetUpPr fitToPage="1"/>
  </sheetPr>
  <dimension ref="A1:V72"/>
  <sheetViews>
    <sheetView showGridLines="0" showZeros="0" view="pageBreakPreview" zoomScale="85" zoomScaleNormal="100" zoomScaleSheetLayoutView="85" workbookViewId="0">
      <selection activeCell="A17" sqref="A17"/>
    </sheetView>
  </sheetViews>
  <sheetFormatPr baseColWidth="10" defaultColWidth="8.88671875" defaultRowHeight="15"/>
  <cols>
    <col min="1" max="1" width="30.44140625" style="1768" customWidth="1"/>
    <col min="2" max="15" width="9.21875" style="1768" customWidth="1"/>
    <col min="16" max="19" width="9.21875" style="1786" customWidth="1"/>
    <col min="20" max="21" width="9.21875" style="1768" customWidth="1"/>
    <col min="22" max="22" width="1" style="1768" customWidth="1"/>
    <col min="23" max="16384" width="8.88671875" style="1768"/>
  </cols>
  <sheetData>
    <row r="1" spans="1:21" ht="34.5" customHeight="1">
      <c r="A1" s="2622" t="s">
        <v>674</v>
      </c>
      <c r="B1" s="2622"/>
      <c r="C1" s="2622"/>
      <c r="D1" s="2622"/>
      <c r="E1" s="2622"/>
      <c r="F1" s="2622"/>
      <c r="G1" s="2622"/>
      <c r="H1" s="2622"/>
      <c r="I1" s="2622"/>
      <c r="J1" s="2622"/>
      <c r="K1" s="2622"/>
      <c r="L1" s="2622"/>
      <c r="M1" s="2622"/>
      <c r="N1" s="2622"/>
      <c r="O1" s="2622"/>
      <c r="P1" s="2622"/>
      <c r="Q1" s="2622"/>
      <c r="R1" s="2622"/>
      <c r="S1" s="2622"/>
      <c r="T1" s="2622"/>
      <c r="U1" s="2622"/>
    </row>
    <row r="2" spans="1:21" s="1786" customFormat="1" ht="12" customHeight="1" thickBot="1">
      <c r="A2" s="1833"/>
      <c r="B2" s="1833"/>
      <c r="C2" s="1833"/>
      <c r="D2" s="1833"/>
      <c r="E2" s="1833"/>
      <c r="F2" s="1833"/>
      <c r="G2" s="1833"/>
      <c r="H2" s="1833"/>
      <c r="I2" s="1833"/>
      <c r="J2" s="1833"/>
      <c r="K2" s="1833"/>
      <c r="L2" s="1833"/>
      <c r="M2" s="1833"/>
      <c r="N2" s="1833"/>
      <c r="O2" s="1833"/>
      <c r="P2" s="1833"/>
      <c r="Q2" s="1833"/>
      <c r="R2" s="1833"/>
      <c r="S2" s="1833"/>
      <c r="T2" s="1833"/>
      <c r="U2" s="1833"/>
    </row>
    <row r="3" spans="1:21" s="1773" customFormat="1" ht="33" customHeight="1" thickBot="1">
      <c r="A3" s="1772" t="s">
        <v>199</v>
      </c>
      <c r="B3" s="2616">
        <f>+Highlights!E3</f>
        <v>2017</v>
      </c>
      <c r="C3" s="2617"/>
      <c r="D3" s="2617"/>
      <c r="E3" s="2617"/>
      <c r="F3" s="2617"/>
      <c r="G3" s="2617"/>
      <c r="H3" s="2617"/>
      <c r="I3" s="2623"/>
      <c r="J3" s="2618" t="s">
        <v>658</v>
      </c>
      <c r="K3" s="2619"/>
      <c r="L3" s="2619"/>
      <c r="M3" s="2620"/>
      <c r="N3" s="1834"/>
      <c r="O3" s="1834"/>
      <c r="P3" s="1834"/>
      <c r="Q3" s="1834"/>
      <c r="R3" s="2603"/>
      <c r="S3" s="2603"/>
      <c r="T3" s="2603"/>
      <c r="U3" s="2603"/>
    </row>
    <row r="4" spans="1:21" ht="20.25" customHeight="1" thickBot="1">
      <c r="A4" s="2604" t="s">
        <v>671</v>
      </c>
      <c r="B4" s="2606" t="s">
        <v>3</v>
      </c>
      <c r="C4" s="2607"/>
      <c r="D4" s="2607"/>
      <c r="E4" s="2608"/>
      <c r="F4" s="2609" t="s">
        <v>4</v>
      </c>
      <c r="G4" s="2610"/>
      <c r="H4" s="2610"/>
      <c r="I4" s="2611"/>
      <c r="J4" s="2612">
        <f>+B3</f>
        <v>2017</v>
      </c>
      <c r="K4" s="2613"/>
      <c r="L4" s="2613"/>
      <c r="M4" s="2614"/>
      <c r="N4" s="2615"/>
      <c r="O4" s="2615"/>
      <c r="P4" s="2615"/>
      <c r="Q4" s="2615"/>
      <c r="R4" s="2615"/>
      <c r="S4" s="2615"/>
      <c r="T4" s="2615"/>
      <c r="U4" s="2615"/>
    </row>
    <row r="5" spans="1:21" ht="20.25" customHeight="1" thickBot="1">
      <c r="A5" s="2605"/>
      <c r="B5" s="1774" t="s">
        <v>640</v>
      </c>
      <c r="C5" s="1775" t="s">
        <v>676</v>
      </c>
      <c r="D5" s="1776" t="s">
        <v>677</v>
      </c>
      <c r="E5" s="1776" t="s">
        <v>6</v>
      </c>
      <c r="F5" s="1774" t="s">
        <v>640</v>
      </c>
      <c r="G5" s="1775" t="s">
        <v>676</v>
      </c>
      <c r="H5" s="1776" t="s">
        <v>677</v>
      </c>
      <c r="I5" s="2287" t="s">
        <v>6</v>
      </c>
      <c r="J5" s="1777" t="s">
        <v>640</v>
      </c>
      <c r="K5" s="1775" t="s">
        <v>679</v>
      </c>
      <c r="L5" s="1775" t="s">
        <v>677</v>
      </c>
      <c r="M5" s="1778" t="s">
        <v>6</v>
      </c>
      <c r="N5" s="1835"/>
      <c r="O5" s="1835"/>
      <c r="P5" s="1835"/>
      <c r="Q5" s="1835"/>
      <c r="R5" s="1835"/>
      <c r="S5" s="1835"/>
      <c r="T5" s="1835"/>
      <c r="U5" s="1835"/>
    </row>
    <row r="6" spans="1:21" s="1786" customFormat="1" ht="18" customHeight="1">
      <c r="A6" s="1779" t="s">
        <v>66</v>
      </c>
      <c r="B6" s="2288">
        <v>24</v>
      </c>
      <c r="C6" s="2289">
        <v>24</v>
      </c>
      <c r="D6" s="2296">
        <v>0</v>
      </c>
      <c r="E6" s="2291">
        <v>48</v>
      </c>
      <c r="F6" s="2288">
        <v>21</v>
      </c>
      <c r="G6" s="2289">
        <v>22</v>
      </c>
      <c r="H6" s="2290">
        <v>-1</v>
      </c>
      <c r="I6" s="2291">
        <v>42</v>
      </c>
      <c r="J6" s="1780">
        <v>45</v>
      </c>
      <c r="K6" s="1781">
        <v>46</v>
      </c>
      <c r="L6" s="1784">
        <v>-1</v>
      </c>
      <c r="M6" s="1785">
        <v>90</v>
      </c>
      <c r="N6" s="1690"/>
      <c r="O6" s="1670"/>
      <c r="P6" s="1690"/>
      <c r="Q6" s="1690"/>
      <c r="R6" s="1690"/>
      <c r="S6" s="1690"/>
      <c r="T6" s="1690"/>
      <c r="U6" s="1690"/>
    </row>
    <row r="7" spans="1:21" s="1786" customFormat="1" ht="18" customHeight="1">
      <c r="A7" s="1787" t="s">
        <v>242</v>
      </c>
      <c r="B7" s="1799">
        <v>67</v>
      </c>
      <c r="C7" s="1981">
        <v>3</v>
      </c>
      <c r="D7" s="1981">
        <v>4</v>
      </c>
      <c r="E7" s="2293">
        <v>74</v>
      </c>
      <c r="F7" s="2292">
        <v>69</v>
      </c>
      <c r="G7" s="1789">
        <v>6</v>
      </c>
      <c r="H7" s="1981">
        <v>1</v>
      </c>
      <c r="I7" s="2293">
        <v>76</v>
      </c>
      <c r="J7" s="1788">
        <v>136</v>
      </c>
      <c r="K7" s="1789">
        <v>9</v>
      </c>
      <c r="L7" s="1792">
        <v>5</v>
      </c>
      <c r="M7" s="1793">
        <v>150</v>
      </c>
      <c r="N7" s="1690"/>
      <c r="O7" s="1670"/>
      <c r="P7" s="1690"/>
      <c r="Q7" s="1690"/>
      <c r="R7" s="1690"/>
      <c r="S7" s="1690"/>
      <c r="T7" s="1690"/>
      <c r="U7" s="1690"/>
    </row>
    <row r="8" spans="1:21" s="1786" customFormat="1" ht="18" customHeight="1">
      <c r="A8" s="1794" t="s">
        <v>70</v>
      </c>
      <c r="B8" s="2555">
        <v>91</v>
      </c>
      <c r="C8" s="2556">
        <v>27</v>
      </c>
      <c r="D8" s="2556">
        <v>4</v>
      </c>
      <c r="E8" s="2297">
        <v>122</v>
      </c>
      <c r="F8" s="2294">
        <v>90</v>
      </c>
      <c r="G8" s="2295">
        <v>28</v>
      </c>
      <c r="H8" s="2296">
        <v>0</v>
      </c>
      <c r="I8" s="2297">
        <v>118</v>
      </c>
      <c r="J8" s="1795">
        <v>181</v>
      </c>
      <c r="K8" s="1796">
        <v>55</v>
      </c>
      <c r="L8" s="2121">
        <v>4</v>
      </c>
      <c r="M8" s="2122">
        <v>240</v>
      </c>
      <c r="N8" s="1836"/>
      <c r="O8" s="1670"/>
      <c r="P8" s="1836"/>
      <c r="Q8" s="1836"/>
      <c r="R8" s="1836"/>
      <c r="S8" s="1836"/>
      <c r="T8" s="1836"/>
      <c r="U8" s="1836"/>
    </row>
    <row r="9" spans="1:21" s="1786" customFormat="1" ht="18" customHeight="1">
      <c r="A9" s="1787" t="s">
        <v>257</v>
      </c>
      <c r="B9" s="2292">
        <v>39</v>
      </c>
      <c r="C9" s="1813">
        <v>14</v>
      </c>
      <c r="D9" s="2298">
        <v>2</v>
      </c>
      <c r="E9" s="2299">
        <v>55</v>
      </c>
      <c r="F9" s="2292">
        <v>43</v>
      </c>
      <c r="G9" s="1813">
        <v>13</v>
      </c>
      <c r="H9" s="2298">
        <v>0</v>
      </c>
      <c r="I9" s="2299">
        <v>56</v>
      </c>
      <c r="J9" s="1788">
        <v>82</v>
      </c>
      <c r="K9" s="2123">
        <v>27</v>
      </c>
      <c r="L9" s="1792">
        <v>2</v>
      </c>
      <c r="M9" s="1793">
        <v>111</v>
      </c>
      <c r="N9" s="1690"/>
      <c r="O9" s="1670"/>
      <c r="P9" s="1690"/>
      <c r="Q9" s="1690"/>
      <c r="R9" s="1690"/>
      <c r="S9" s="1690"/>
      <c r="T9" s="1690"/>
      <c r="U9" s="1690"/>
    </row>
    <row r="10" spans="1:21" s="1786" customFormat="1" ht="18" customHeight="1">
      <c r="A10" s="1787" t="s">
        <v>142</v>
      </c>
      <c r="B10" s="1799">
        <v>9</v>
      </c>
      <c r="C10" s="2298">
        <v>1</v>
      </c>
      <c r="D10" s="1791">
        <v>0</v>
      </c>
      <c r="E10" s="2299">
        <v>10</v>
      </c>
      <c r="F10" s="1799">
        <v>6</v>
      </c>
      <c r="G10" s="2298">
        <v>1</v>
      </c>
      <c r="H10" s="1791">
        <v>0</v>
      </c>
      <c r="I10" s="2299">
        <v>7</v>
      </c>
      <c r="J10" s="1799">
        <v>15</v>
      </c>
      <c r="K10" s="2125">
        <v>2</v>
      </c>
      <c r="L10" s="2125">
        <v>0</v>
      </c>
      <c r="M10" s="1793">
        <v>17</v>
      </c>
      <c r="N10" s="1670"/>
      <c r="O10" s="1670"/>
      <c r="P10" s="1670"/>
      <c r="Q10" s="1670"/>
      <c r="R10" s="1690"/>
      <c r="S10" s="1670"/>
      <c r="T10" s="1670"/>
      <c r="U10" s="1690"/>
    </row>
    <row r="11" spans="1:21" s="1786" customFormat="1" ht="18.75" customHeight="1">
      <c r="A11" s="1801" t="s">
        <v>607</v>
      </c>
      <c r="B11" s="2300">
        <v>43</v>
      </c>
      <c r="C11" s="2301">
        <v>12</v>
      </c>
      <c r="D11" s="2298">
        <v>2</v>
      </c>
      <c r="E11" s="2302">
        <v>57</v>
      </c>
      <c r="F11" s="2300">
        <v>41</v>
      </c>
      <c r="G11" s="2301">
        <v>14</v>
      </c>
      <c r="H11" s="2298">
        <v>0</v>
      </c>
      <c r="I11" s="2302">
        <v>55</v>
      </c>
      <c r="J11" s="1802">
        <v>84</v>
      </c>
      <c r="K11" s="1803">
        <v>26</v>
      </c>
      <c r="L11" s="2128">
        <v>2</v>
      </c>
      <c r="M11" s="2129">
        <v>112</v>
      </c>
      <c r="N11" s="1690"/>
      <c r="O11" s="1670"/>
      <c r="P11" s="1690"/>
      <c r="Q11" s="1690"/>
      <c r="R11" s="1690"/>
      <c r="S11" s="1690"/>
      <c r="T11" s="1690"/>
      <c r="U11" s="1690"/>
    </row>
    <row r="12" spans="1:21" s="1786" customFormat="1" ht="18" customHeight="1">
      <c r="A12" s="1805" t="s">
        <v>132</v>
      </c>
      <c r="B12" s="1799">
        <v>15</v>
      </c>
      <c r="C12" s="1990">
        <v>2</v>
      </c>
      <c r="D12" s="2298">
        <v>0</v>
      </c>
      <c r="E12" s="2303">
        <v>17</v>
      </c>
      <c r="F12" s="1799">
        <v>14</v>
      </c>
      <c r="G12" s="1990">
        <v>3</v>
      </c>
      <c r="H12" s="2298">
        <v>0</v>
      </c>
      <c r="I12" s="2303">
        <v>17</v>
      </c>
      <c r="J12" s="1799">
        <v>29</v>
      </c>
      <c r="K12" s="1990">
        <v>5</v>
      </c>
      <c r="L12" s="2553">
        <v>0</v>
      </c>
      <c r="M12" s="2135">
        <v>34</v>
      </c>
      <c r="N12" s="1690"/>
      <c r="O12" s="1670"/>
      <c r="P12" s="1670"/>
      <c r="Q12" s="1690"/>
      <c r="R12" s="1690"/>
      <c r="S12" s="1690"/>
      <c r="T12" s="1690"/>
      <c r="U12" s="1690"/>
    </row>
    <row r="13" spans="1:21" s="1786" customFormat="1" ht="18" customHeight="1">
      <c r="A13" s="1807" t="s">
        <v>147</v>
      </c>
      <c r="B13" s="2304">
        <v>28</v>
      </c>
      <c r="C13" s="2305">
        <v>10</v>
      </c>
      <c r="D13" s="2552">
        <v>2</v>
      </c>
      <c r="E13" s="2307">
        <v>40</v>
      </c>
      <c r="F13" s="2304">
        <v>27</v>
      </c>
      <c r="G13" s="2305">
        <v>11</v>
      </c>
      <c r="H13" s="2306">
        <v>0</v>
      </c>
      <c r="I13" s="2307">
        <v>38</v>
      </c>
      <c r="J13" s="1808">
        <v>55</v>
      </c>
      <c r="K13" s="1809">
        <v>21</v>
      </c>
      <c r="L13" s="2138">
        <v>2</v>
      </c>
      <c r="M13" s="2139">
        <v>78</v>
      </c>
      <c r="N13" s="1836"/>
      <c r="O13" s="1670"/>
      <c r="P13" s="1836"/>
      <c r="Q13" s="1836"/>
      <c r="R13" s="1836"/>
      <c r="S13" s="1836"/>
      <c r="T13" s="1836"/>
      <c r="U13" s="1836"/>
    </row>
    <row r="14" spans="1:21" s="1786" customFormat="1" ht="18" customHeight="1">
      <c r="A14" s="1811" t="s">
        <v>145</v>
      </c>
      <c r="B14" s="2292">
        <v>6</v>
      </c>
      <c r="C14" s="2308">
        <v>2</v>
      </c>
      <c r="D14" s="2130">
        <v>0</v>
      </c>
      <c r="E14" s="2299">
        <v>8</v>
      </c>
      <c r="F14" s="2292">
        <v>5</v>
      </c>
      <c r="G14" s="2308">
        <v>1</v>
      </c>
      <c r="H14" s="2130">
        <v>0</v>
      </c>
      <c r="I14" s="2299">
        <v>6</v>
      </c>
      <c r="J14" s="1812">
        <v>11</v>
      </c>
      <c r="K14" s="1813">
        <v>3</v>
      </c>
      <c r="L14" s="1791">
        <v>0</v>
      </c>
      <c r="M14" s="1793">
        <v>14</v>
      </c>
      <c r="N14" s="1690"/>
      <c r="O14" s="1670"/>
      <c r="P14" s="1670"/>
      <c r="Q14" s="1690"/>
      <c r="R14" s="1690"/>
      <c r="S14" s="1690"/>
      <c r="T14" s="1670"/>
      <c r="U14" s="1690"/>
    </row>
    <row r="15" spans="1:21" s="1786" customFormat="1" ht="33" customHeight="1">
      <c r="A15" s="1816" t="s">
        <v>191</v>
      </c>
      <c r="B15" s="2309">
        <v>22</v>
      </c>
      <c r="C15" s="2310">
        <v>8</v>
      </c>
      <c r="D15" s="2298">
        <v>2</v>
      </c>
      <c r="E15" s="2311">
        <v>32</v>
      </c>
      <c r="F15" s="2309">
        <v>22</v>
      </c>
      <c r="G15" s="2310">
        <v>10</v>
      </c>
      <c r="H15" s="2298">
        <v>0</v>
      </c>
      <c r="I15" s="2311">
        <v>32</v>
      </c>
      <c r="J15" s="1817">
        <v>44</v>
      </c>
      <c r="K15" s="1818">
        <v>18</v>
      </c>
      <c r="L15" s="2141">
        <v>2</v>
      </c>
      <c r="M15" s="2142">
        <v>64</v>
      </c>
      <c r="N15" s="1690"/>
      <c r="O15" s="1670"/>
      <c r="P15" s="1690"/>
      <c r="Q15" s="1690"/>
      <c r="R15" s="1690"/>
      <c r="S15" s="1690"/>
      <c r="T15" s="1690"/>
      <c r="U15" s="1690"/>
    </row>
    <row r="16" spans="1:21" s="1786" customFormat="1" ht="17.25" customHeight="1">
      <c r="A16" s="1820" t="s">
        <v>118</v>
      </c>
      <c r="B16" s="2312">
        <v>0.42857142857142855</v>
      </c>
      <c r="C16" s="2313">
        <v>0.51851851851851849</v>
      </c>
      <c r="D16" s="2313"/>
      <c r="E16" s="2314">
        <v>0.45081967213114754</v>
      </c>
      <c r="F16" s="2312">
        <v>0.4777777777777778</v>
      </c>
      <c r="G16" s="2313">
        <v>0.4642857142857143</v>
      </c>
      <c r="H16" s="2313"/>
      <c r="I16" s="2314">
        <v>0.47457627118644069</v>
      </c>
      <c r="J16" s="1821">
        <v>0.45303867403314918</v>
      </c>
      <c r="K16" s="1822">
        <v>0.49090909090909091</v>
      </c>
      <c r="L16" s="1822"/>
      <c r="M16" s="1823">
        <v>0.46250000000000002</v>
      </c>
      <c r="N16" s="1837"/>
      <c r="O16" s="1670"/>
      <c r="P16" s="1837"/>
      <c r="Q16" s="1837"/>
      <c r="R16" s="1837"/>
      <c r="S16" s="1837"/>
      <c r="T16" s="1837"/>
      <c r="U16" s="1837"/>
    </row>
    <row r="17" spans="1:21" s="1786" customFormat="1" ht="17.25" customHeight="1">
      <c r="A17" s="1820" t="s">
        <v>672</v>
      </c>
      <c r="B17" s="2315">
        <v>4111</v>
      </c>
      <c r="C17" s="2298">
        <v>1131</v>
      </c>
      <c r="D17" s="2316">
        <v>27</v>
      </c>
      <c r="E17" s="2317">
        <v>5269</v>
      </c>
      <c r="F17" s="2315">
        <v>3697</v>
      </c>
      <c r="G17" s="2298">
        <v>1010</v>
      </c>
      <c r="H17" s="2316">
        <v>26</v>
      </c>
      <c r="I17" s="2317">
        <v>4733</v>
      </c>
      <c r="J17" s="1653">
        <v>3900.5690607734805</v>
      </c>
      <c r="K17" s="1302">
        <v>1069.4972375690609</v>
      </c>
      <c r="L17" s="1800">
        <v>26.49171270718232</v>
      </c>
      <c r="M17" s="1329">
        <v>4996.5580110497231</v>
      </c>
      <c r="N17" s="1670"/>
      <c r="O17" s="1670"/>
      <c r="P17" s="1670"/>
      <c r="Q17" s="1670"/>
      <c r="R17" s="1670"/>
      <c r="S17" s="1670"/>
      <c r="T17" s="1670"/>
      <c r="U17" s="1670"/>
    </row>
    <row r="18" spans="1:21" s="1786" customFormat="1" ht="17.25" customHeight="1">
      <c r="A18" s="1820" t="s">
        <v>673</v>
      </c>
      <c r="B18" s="2315">
        <v>578</v>
      </c>
      <c r="C18" s="2298"/>
      <c r="D18" s="2316"/>
      <c r="E18" s="2317">
        <v>578</v>
      </c>
      <c r="F18" s="2315">
        <v>801</v>
      </c>
      <c r="G18" s="2298"/>
      <c r="H18" s="2316"/>
      <c r="I18" s="2317">
        <v>801</v>
      </c>
      <c r="J18" s="1653">
        <v>691.34806629834247</v>
      </c>
      <c r="K18" s="1302"/>
      <c r="L18" s="1800"/>
      <c r="M18" s="1329">
        <v>691.34806629834247</v>
      </c>
      <c r="N18" s="1670"/>
      <c r="O18" s="1670"/>
      <c r="P18" s="1670"/>
      <c r="Q18" s="1670"/>
      <c r="R18" s="1670"/>
      <c r="S18" s="1670"/>
      <c r="T18" s="1670"/>
      <c r="U18" s="1670"/>
    </row>
    <row r="19" spans="1:21" s="1786" customFormat="1" ht="17.25" customHeight="1">
      <c r="A19" s="1820" t="s">
        <v>20</v>
      </c>
      <c r="B19" s="2315">
        <v>4923</v>
      </c>
      <c r="C19" s="2298">
        <v>1580</v>
      </c>
      <c r="D19" s="2316">
        <v>296</v>
      </c>
      <c r="E19" s="2317">
        <v>6799</v>
      </c>
      <c r="F19" s="2315">
        <v>4942</v>
      </c>
      <c r="G19" s="2298">
        <v>1433</v>
      </c>
      <c r="H19" s="2316">
        <v>280</v>
      </c>
      <c r="I19" s="2317">
        <v>6655</v>
      </c>
      <c r="J19" s="1653">
        <v>4932.6574585635362</v>
      </c>
      <c r="K19" s="1302">
        <v>1505.2817679558011</v>
      </c>
      <c r="L19" s="1800">
        <v>287.86740331491717</v>
      </c>
      <c r="M19" s="1329">
        <v>6725.8066298342546</v>
      </c>
      <c r="N19" s="1670"/>
      <c r="O19" s="1670"/>
      <c r="P19" s="1670"/>
      <c r="Q19" s="1670"/>
      <c r="R19" s="1670"/>
      <c r="S19" s="1670"/>
      <c r="T19" s="1670"/>
      <c r="U19" s="1670"/>
    </row>
    <row r="20" spans="1:21" s="1786" customFormat="1" ht="17.25" customHeight="1" thickBot="1">
      <c r="A20" s="498" t="s">
        <v>75</v>
      </c>
      <c r="B20" s="2318">
        <v>0</v>
      </c>
      <c r="C20" s="1675">
        <v>1225</v>
      </c>
      <c r="D20" s="1824">
        <v>0</v>
      </c>
      <c r="E20" s="1825">
        <v>1225</v>
      </c>
      <c r="F20" s="2318">
        <v>0</v>
      </c>
      <c r="G20" s="1675">
        <v>1122</v>
      </c>
      <c r="H20" s="1824">
        <v>0</v>
      </c>
      <c r="I20" s="1825">
        <v>1122</v>
      </c>
      <c r="J20" s="1674">
        <v>0</v>
      </c>
      <c r="K20" s="1675">
        <v>1172.646408839779</v>
      </c>
      <c r="L20" s="1824">
        <v>0</v>
      </c>
      <c r="M20" s="1825">
        <v>1172.646408839779</v>
      </c>
      <c r="N20" s="1670"/>
      <c r="O20" s="1670"/>
      <c r="P20" s="1670"/>
      <c r="Q20" s="1670"/>
      <c r="R20" s="1670"/>
      <c r="S20" s="1670"/>
      <c r="T20" s="1670"/>
      <c r="U20" s="1670"/>
    </row>
    <row r="21" spans="1:21" ht="9.9499999999999993" customHeight="1" thickBot="1">
      <c r="A21" s="1769"/>
      <c r="B21" s="1769"/>
      <c r="C21" s="1769"/>
      <c r="D21" s="1769"/>
      <c r="E21" s="1769"/>
      <c r="F21" s="1769"/>
      <c r="G21" s="1769"/>
      <c r="H21" s="1769"/>
      <c r="I21" s="1769"/>
      <c r="J21" s="1769"/>
      <c r="K21" s="1769"/>
      <c r="L21" s="1769"/>
      <c r="M21" s="1769"/>
      <c r="N21" s="1769"/>
      <c r="O21" s="1769"/>
      <c r="P21" s="1770"/>
      <c r="Q21" s="1770"/>
      <c r="R21" s="1770"/>
      <c r="S21" s="1770"/>
      <c r="T21" s="1771"/>
      <c r="U21" s="1771"/>
    </row>
    <row r="22" spans="1:21" s="1773" customFormat="1" ht="33" customHeight="1" thickBot="1">
      <c r="A22" s="1772" t="s">
        <v>199</v>
      </c>
      <c r="B22" s="2616">
        <f>+Highlights!I3</f>
        <v>2016</v>
      </c>
      <c r="C22" s="2617"/>
      <c r="D22" s="2617"/>
      <c r="E22" s="2617"/>
      <c r="F22" s="2617"/>
      <c r="G22" s="2617"/>
      <c r="H22" s="2617"/>
      <c r="I22" s="2617"/>
      <c r="J22" s="2617"/>
      <c r="K22" s="2617"/>
      <c r="L22" s="2617"/>
      <c r="M22" s="2617"/>
      <c r="N22" s="2617"/>
      <c r="O22" s="2617"/>
      <c r="P22" s="2617"/>
      <c r="Q22" s="2617"/>
      <c r="R22" s="2618" t="s">
        <v>658</v>
      </c>
      <c r="S22" s="2619"/>
      <c r="T22" s="2619"/>
      <c r="U22" s="2620"/>
    </row>
    <row r="23" spans="1:21" ht="20.25" customHeight="1" thickBot="1">
      <c r="A23" s="2604" t="s">
        <v>671</v>
      </c>
      <c r="B23" s="2606" t="s">
        <v>1</v>
      </c>
      <c r="C23" s="2607"/>
      <c r="D23" s="2607"/>
      <c r="E23" s="2608"/>
      <c r="F23" s="2621" t="s">
        <v>675</v>
      </c>
      <c r="G23" s="2607"/>
      <c r="H23" s="2607"/>
      <c r="I23" s="2608"/>
      <c r="J23" s="2621" t="s">
        <v>3</v>
      </c>
      <c r="K23" s="2607"/>
      <c r="L23" s="2607"/>
      <c r="M23" s="2608"/>
      <c r="N23" s="2607" t="s">
        <v>4</v>
      </c>
      <c r="O23" s="2607"/>
      <c r="P23" s="2607"/>
      <c r="Q23" s="2607"/>
      <c r="R23" s="2612">
        <f>+B22</f>
        <v>2016</v>
      </c>
      <c r="S23" s="2613"/>
      <c r="T23" s="2613"/>
      <c r="U23" s="2614"/>
    </row>
    <row r="24" spans="1:21" ht="20.25" customHeight="1" thickBot="1">
      <c r="A24" s="2605"/>
      <c r="B24" s="1774" t="s">
        <v>640</v>
      </c>
      <c r="C24" s="1775" t="s">
        <v>676</v>
      </c>
      <c r="D24" s="1776" t="s">
        <v>677</v>
      </c>
      <c r="E24" s="1776" t="s">
        <v>6</v>
      </c>
      <c r="F24" s="1774" t="s">
        <v>640</v>
      </c>
      <c r="G24" s="1775" t="s">
        <v>676</v>
      </c>
      <c r="H24" s="1776" t="s">
        <v>678</v>
      </c>
      <c r="I24" s="1776" t="s">
        <v>6</v>
      </c>
      <c r="J24" s="1774" t="s">
        <v>640</v>
      </c>
      <c r="K24" s="1775"/>
      <c r="L24" s="1776" t="s">
        <v>677</v>
      </c>
      <c r="M24" s="1776" t="s">
        <v>6</v>
      </c>
      <c r="N24" s="1774" t="s">
        <v>640</v>
      </c>
      <c r="O24" s="1775"/>
      <c r="P24" s="1776" t="s">
        <v>677</v>
      </c>
      <c r="Q24" s="1776" t="s">
        <v>6</v>
      </c>
      <c r="R24" s="1777" t="s">
        <v>640</v>
      </c>
      <c r="S24" s="1775" t="s">
        <v>679</v>
      </c>
      <c r="T24" s="1775" t="s">
        <v>677</v>
      </c>
      <c r="U24" s="1778" t="s">
        <v>6</v>
      </c>
    </row>
    <row r="25" spans="1:21" s="1786" customFormat="1" ht="18" customHeight="1">
      <c r="A25" s="1779" t="s">
        <v>66</v>
      </c>
      <c r="B25" s="1780">
        <v>10</v>
      </c>
      <c r="C25" s="1781">
        <v>20</v>
      </c>
      <c r="D25" s="1782">
        <v>-1</v>
      </c>
      <c r="E25" s="1783">
        <v>29</v>
      </c>
      <c r="F25" s="1780">
        <v>16</v>
      </c>
      <c r="G25" s="1781">
        <v>14</v>
      </c>
      <c r="H25" s="1782">
        <v>-2</v>
      </c>
      <c r="I25" s="1783">
        <v>28</v>
      </c>
      <c r="J25" s="1780">
        <v>8</v>
      </c>
      <c r="K25" s="2116"/>
      <c r="L25" s="1782">
        <v>-1</v>
      </c>
      <c r="M25" s="1783">
        <v>7</v>
      </c>
      <c r="N25" s="1780">
        <v>8</v>
      </c>
      <c r="O25" s="2116"/>
      <c r="P25" s="1782">
        <v>-1</v>
      </c>
      <c r="Q25" s="1783">
        <v>7</v>
      </c>
      <c r="R25" s="1780">
        <v>42</v>
      </c>
      <c r="S25" s="1781">
        <v>34</v>
      </c>
      <c r="T25" s="1784">
        <v>-5</v>
      </c>
      <c r="U25" s="1785">
        <v>71</v>
      </c>
    </row>
    <row r="26" spans="1:21" s="1786" customFormat="1" ht="18" customHeight="1">
      <c r="A26" s="1787" t="s">
        <v>242</v>
      </c>
      <c r="B26" s="1788">
        <v>70</v>
      </c>
      <c r="C26" s="1789">
        <v>4</v>
      </c>
      <c r="D26" s="2115">
        <v>-1</v>
      </c>
      <c r="E26" s="1790">
        <v>73</v>
      </c>
      <c r="F26" s="1788">
        <v>54</v>
      </c>
      <c r="G26" s="1789">
        <v>3</v>
      </c>
      <c r="H26" s="2115">
        <v>40</v>
      </c>
      <c r="I26" s="2117">
        <v>97</v>
      </c>
      <c r="J26" s="1788">
        <v>63</v>
      </c>
      <c r="K26" s="1791"/>
      <c r="L26" s="2118">
        <v>6</v>
      </c>
      <c r="M26" s="2117">
        <v>69</v>
      </c>
      <c r="N26" s="1788">
        <v>95</v>
      </c>
      <c r="O26" s="1791"/>
      <c r="P26" s="2118">
        <v>6</v>
      </c>
      <c r="Q26" s="2119">
        <v>101</v>
      </c>
      <c r="R26" s="1788">
        <v>282</v>
      </c>
      <c r="S26" s="1789">
        <v>7</v>
      </c>
      <c r="T26" s="1792">
        <v>51</v>
      </c>
      <c r="U26" s="1793">
        <v>340</v>
      </c>
    </row>
    <row r="27" spans="1:21" s="1786" customFormat="1" ht="18" customHeight="1">
      <c r="A27" s="1794" t="s">
        <v>70</v>
      </c>
      <c r="B27" s="1795">
        <v>80</v>
      </c>
      <c r="C27" s="1796">
        <v>24</v>
      </c>
      <c r="D27" s="1797">
        <v>-2</v>
      </c>
      <c r="E27" s="1797">
        <v>102</v>
      </c>
      <c r="F27" s="1795">
        <v>70</v>
      </c>
      <c r="G27" s="1796">
        <v>17</v>
      </c>
      <c r="H27" s="1797">
        <v>38</v>
      </c>
      <c r="I27" s="2120">
        <v>125</v>
      </c>
      <c r="J27" s="1795">
        <v>71</v>
      </c>
      <c r="K27" s="2116"/>
      <c r="L27" s="1797">
        <v>5</v>
      </c>
      <c r="M27" s="2120">
        <v>76</v>
      </c>
      <c r="N27" s="1795">
        <v>103</v>
      </c>
      <c r="O27" s="2116"/>
      <c r="P27" s="1797">
        <v>5</v>
      </c>
      <c r="Q27" s="2120">
        <v>108</v>
      </c>
      <c r="R27" s="1795">
        <v>324</v>
      </c>
      <c r="S27" s="1796">
        <v>41</v>
      </c>
      <c r="T27" s="2121">
        <v>46</v>
      </c>
      <c r="U27" s="2122">
        <v>411</v>
      </c>
    </row>
    <row r="28" spans="1:21" s="1786" customFormat="1" ht="18" customHeight="1">
      <c r="A28" s="1787" t="s">
        <v>257</v>
      </c>
      <c r="B28" s="1788">
        <v>53</v>
      </c>
      <c r="C28" s="1789">
        <v>10</v>
      </c>
      <c r="D28" s="2115">
        <v>3</v>
      </c>
      <c r="E28" s="1798">
        <v>66</v>
      </c>
      <c r="F28" s="1788">
        <v>42</v>
      </c>
      <c r="G28" s="1789">
        <v>7</v>
      </c>
      <c r="H28" s="2115">
        <v>3</v>
      </c>
      <c r="I28" s="2117">
        <v>52</v>
      </c>
      <c r="J28" s="1788">
        <v>40</v>
      </c>
      <c r="K28" s="2116"/>
      <c r="L28" s="2118">
        <v>1</v>
      </c>
      <c r="M28" s="2117">
        <v>41</v>
      </c>
      <c r="N28" s="1788">
        <v>47</v>
      </c>
      <c r="O28" s="2116"/>
      <c r="P28" s="2118">
        <v>1</v>
      </c>
      <c r="Q28" s="2119">
        <v>48</v>
      </c>
      <c r="R28" s="1788">
        <v>182</v>
      </c>
      <c r="S28" s="2123">
        <v>17</v>
      </c>
      <c r="T28" s="1792">
        <v>8</v>
      </c>
      <c r="U28" s="1793">
        <v>207</v>
      </c>
    </row>
    <row r="29" spans="1:21" s="1786" customFormat="1" ht="18" customHeight="1">
      <c r="A29" s="1787" t="s">
        <v>142</v>
      </c>
      <c r="B29" s="1799">
        <v>4</v>
      </c>
      <c r="C29" s="1302">
        <v>0</v>
      </c>
      <c r="D29" s="1302">
        <v>0</v>
      </c>
      <c r="E29" s="1798">
        <v>4</v>
      </c>
      <c r="F29" s="1302">
        <v>0</v>
      </c>
      <c r="G29" s="1302">
        <v>0</v>
      </c>
      <c r="H29" s="1302">
        <v>0</v>
      </c>
      <c r="I29" s="1800">
        <v>0</v>
      </c>
      <c r="J29" s="2124">
        <v>0</v>
      </c>
      <c r="K29" s="2125"/>
      <c r="L29" s="1302">
        <v>0</v>
      </c>
      <c r="M29" s="2126">
        <v>0</v>
      </c>
      <c r="N29" s="1649">
        <v>0</v>
      </c>
      <c r="O29" s="2125"/>
      <c r="P29" s="2125">
        <v>0</v>
      </c>
      <c r="Q29" s="1302">
        <v>0</v>
      </c>
      <c r="R29" s="1799">
        <v>4</v>
      </c>
      <c r="S29" s="2125">
        <v>0</v>
      </c>
      <c r="T29" s="2125">
        <v>0</v>
      </c>
      <c r="U29" s="1793">
        <v>4</v>
      </c>
    </row>
    <row r="30" spans="1:21" s="1786" customFormat="1" ht="18.75" customHeight="1">
      <c r="A30" s="1801" t="s">
        <v>607</v>
      </c>
      <c r="B30" s="1802">
        <v>23</v>
      </c>
      <c r="C30" s="1803">
        <v>14</v>
      </c>
      <c r="D30" s="1804">
        <v>-5</v>
      </c>
      <c r="E30" s="1804">
        <v>32</v>
      </c>
      <c r="F30" s="1802">
        <v>28</v>
      </c>
      <c r="G30" s="1803">
        <v>10</v>
      </c>
      <c r="H30" s="1804">
        <v>35</v>
      </c>
      <c r="I30" s="2127">
        <v>73</v>
      </c>
      <c r="J30" s="1802">
        <v>31</v>
      </c>
      <c r="K30" s="1302"/>
      <c r="L30" s="1804">
        <v>4</v>
      </c>
      <c r="M30" s="2127">
        <v>35</v>
      </c>
      <c r="N30" s="1802">
        <v>56</v>
      </c>
      <c r="O30" s="1302"/>
      <c r="P30" s="1804">
        <v>4</v>
      </c>
      <c r="Q30" s="2127">
        <v>60</v>
      </c>
      <c r="R30" s="1802">
        <v>138</v>
      </c>
      <c r="S30" s="1803">
        <v>24</v>
      </c>
      <c r="T30" s="2128">
        <v>38</v>
      </c>
      <c r="U30" s="2129">
        <v>200</v>
      </c>
    </row>
    <row r="31" spans="1:21" s="1786" customFormat="1" ht="18" customHeight="1">
      <c r="A31" s="1805" t="s">
        <v>132</v>
      </c>
      <c r="B31" s="1799">
        <v>8</v>
      </c>
      <c r="C31" s="1990">
        <v>3</v>
      </c>
      <c r="D31" s="2130">
        <v>0</v>
      </c>
      <c r="E31" s="1806">
        <v>11</v>
      </c>
      <c r="F31" s="1799">
        <v>10</v>
      </c>
      <c r="G31" s="1990">
        <v>2</v>
      </c>
      <c r="H31" s="2131">
        <v>-3</v>
      </c>
      <c r="I31" s="2132">
        <v>9</v>
      </c>
      <c r="J31" s="1799">
        <v>11</v>
      </c>
      <c r="K31" s="1302"/>
      <c r="L31" s="2131">
        <v>2</v>
      </c>
      <c r="M31" s="2132">
        <v>13</v>
      </c>
      <c r="N31" s="1799">
        <v>20</v>
      </c>
      <c r="O31" s="1302"/>
      <c r="P31" s="2125">
        <v>0</v>
      </c>
      <c r="Q31" s="2133">
        <v>20</v>
      </c>
      <c r="R31" s="1799">
        <v>49</v>
      </c>
      <c r="S31" s="1990">
        <v>5</v>
      </c>
      <c r="T31" s="2134">
        <v>-1</v>
      </c>
      <c r="U31" s="2135">
        <v>53</v>
      </c>
    </row>
    <row r="32" spans="1:21" s="1786" customFormat="1" ht="18" customHeight="1">
      <c r="A32" s="1807" t="s">
        <v>147</v>
      </c>
      <c r="B32" s="1808">
        <v>15</v>
      </c>
      <c r="C32" s="1809">
        <v>11</v>
      </c>
      <c r="D32" s="1810">
        <v>-5</v>
      </c>
      <c r="E32" s="1810">
        <v>21</v>
      </c>
      <c r="F32" s="1808">
        <v>18</v>
      </c>
      <c r="G32" s="1809">
        <v>8</v>
      </c>
      <c r="H32" s="1810">
        <v>38</v>
      </c>
      <c r="I32" s="2136">
        <v>64</v>
      </c>
      <c r="J32" s="1808">
        <v>20</v>
      </c>
      <c r="K32" s="2137"/>
      <c r="L32" s="1810">
        <v>2</v>
      </c>
      <c r="M32" s="2136">
        <v>22</v>
      </c>
      <c r="N32" s="1808">
        <v>36</v>
      </c>
      <c r="O32" s="2137"/>
      <c r="P32" s="1810">
        <v>4</v>
      </c>
      <c r="Q32" s="2136">
        <v>40</v>
      </c>
      <c r="R32" s="1808">
        <v>89</v>
      </c>
      <c r="S32" s="1809">
        <v>19</v>
      </c>
      <c r="T32" s="2138">
        <v>39</v>
      </c>
      <c r="U32" s="2139">
        <v>147</v>
      </c>
    </row>
    <row r="33" spans="1:21" s="1786" customFormat="1" ht="18" customHeight="1">
      <c r="A33" s="1811" t="s">
        <v>145</v>
      </c>
      <c r="B33" s="1812">
        <v>3</v>
      </c>
      <c r="C33" s="1813">
        <v>1</v>
      </c>
      <c r="D33" s="1302">
        <v>0</v>
      </c>
      <c r="E33" s="1798">
        <v>4</v>
      </c>
      <c r="F33" s="1812">
        <v>3</v>
      </c>
      <c r="G33" s="1813">
        <v>1</v>
      </c>
      <c r="H33" s="1302">
        <v>0</v>
      </c>
      <c r="I33" s="1814">
        <v>4</v>
      </c>
      <c r="J33" s="1812">
        <v>4</v>
      </c>
      <c r="K33" s="1791"/>
      <c r="L33" s="1791">
        <v>0</v>
      </c>
      <c r="M33" s="1814">
        <v>4</v>
      </c>
      <c r="N33" s="1812">
        <v>8</v>
      </c>
      <c r="O33" s="1791"/>
      <c r="P33" s="1791">
        <v>0</v>
      </c>
      <c r="Q33" s="1815">
        <v>8</v>
      </c>
      <c r="R33" s="1812">
        <v>18</v>
      </c>
      <c r="S33" s="1813">
        <v>2</v>
      </c>
      <c r="T33" s="1791">
        <v>0</v>
      </c>
      <c r="U33" s="1793">
        <v>20</v>
      </c>
    </row>
    <row r="34" spans="1:21" s="1786" customFormat="1" ht="33" customHeight="1">
      <c r="A34" s="1816" t="s">
        <v>191</v>
      </c>
      <c r="B34" s="1817">
        <v>12</v>
      </c>
      <c r="C34" s="1818">
        <v>10</v>
      </c>
      <c r="D34" s="1819">
        <v>-5</v>
      </c>
      <c r="E34" s="1819">
        <v>17</v>
      </c>
      <c r="F34" s="1817">
        <v>15</v>
      </c>
      <c r="G34" s="1818">
        <v>7</v>
      </c>
      <c r="H34" s="1819">
        <v>38</v>
      </c>
      <c r="I34" s="2140">
        <v>60</v>
      </c>
      <c r="J34" s="1817">
        <v>16</v>
      </c>
      <c r="K34" s="1302"/>
      <c r="L34" s="1819">
        <v>2</v>
      </c>
      <c r="M34" s="2140">
        <v>18</v>
      </c>
      <c r="N34" s="1817">
        <v>28</v>
      </c>
      <c r="O34" s="1302"/>
      <c r="P34" s="1819">
        <v>4</v>
      </c>
      <c r="Q34" s="2140">
        <v>32</v>
      </c>
      <c r="R34" s="1817">
        <v>71</v>
      </c>
      <c r="S34" s="1818">
        <v>17</v>
      </c>
      <c r="T34" s="2141">
        <v>39</v>
      </c>
      <c r="U34" s="2142">
        <v>127</v>
      </c>
    </row>
    <row r="35" spans="1:21" s="1786" customFormat="1" ht="17.25" customHeight="1">
      <c r="A35" s="1820" t="s">
        <v>118</v>
      </c>
      <c r="B35" s="1821">
        <v>0.66249999999999998</v>
      </c>
      <c r="C35" s="1822">
        <v>0.41666666666666669</v>
      </c>
      <c r="D35" s="1822"/>
      <c r="E35" s="1823">
        <v>0.6470588235294118</v>
      </c>
      <c r="F35" s="1821">
        <v>0.6</v>
      </c>
      <c r="G35" s="1822">
        <v>0.41176470588235292</v>
      </c>
      <c r="H35" s="1822"/>
      <c r="I35" s="1823">
        <v>0.41599999999999998</v>
      </c>
      <c r="J35" s="1821">
        <v>0.56338028169014087</v>
      </c>
      <c r="K35" s="2143"/>
      <c r="L35" s="1822"/>
      <c r="M35" s="1823">
        <v>0.53947368421052633</v>
      </c>
      <c r="N35" s="1821">
        <v>0.4563106796116505</v>
      </c>
      <c r="O35" s="2143"/>
      <c r="P35" s="1822"/>
      <c r="Q35" s="1823">
        <v>0.44444444444444442</v>
      </c>
      <c r="R35" s="1821">
        <v>0.56172839506172845</v>
      </c>
      <c r="S35" s="1822">
        <v>0.41463414634146339</v>
      </c>
      <c r="T35" s="1822"/>
      <c r="U35" s="1823">
        <v>0.5036496350364964</v>
      </c>
    </row>
    <row r="36" spans="1:21" s="1786" customFormat="1" ht="17.25" customHeight="1">
      <c r="A36" s="1820" t="s">
        <v>672</v>
      </c>
      <c r="B36" s="1653">
        <v>3410</v>
      </c>
      <c r="C36" s="1302">
        <v>924</v>
      </c>
      <c r="D36" s="1800">
        <v>29</v>
      </c>
      <c r="E36" s="1329">
        <v>4363</v>
      </c>
      <c r="F36" s="1653">
        <v>3051</v>
      </c>
      <c r="G36" s="1302">
        <v>656</v>
      </c>
      <c r="H36" s="1800">
        <v>32</v>
      </c>
      <c r="I36" s="1329">
        <v>3739</v>
      </c>
      <c r="J36" s="1653">
        <v>3330</v>
      </c>
      <c r="K36" s="1302"/>
      <c r="L36" s="1800">
        <v>40</v>
      </c>
      <c r="M36" s="1329">
        <v>3370</v>
      </c>
      <c r="N36" s="1653">
        <v>2511</v>
      </c>
      <c r="O36" s="1302"/>
      <c r="P36" s="1800">
        <v>11</v>
      </c>
      <c r="Q36" s="1329">
        <v>2522</v>
      </c>
      <c r="R36" s="1653">
        <v>3074.1092896174864</v>
      </c>
      <c r="S36" s="1302">
        <v>397.15846994535525</v>
      </c>
      <c r="T36" s="1800">
        <v>27.934426229508198</v>
      </c>
      <c r="U36" s="1329">
        <v>3499.2021857923496</v>
      </c>
    </row>
    <row r="37" spans="1:21" s="1786" customFormat="1" ht="17.25" customHeight="1">
      <c r="A37" s="1820" t="s">
        <v>673</v>
      </c>
      <c r="B37" s="1653">
        <v>927</v>
      </c>
      <c r="C37" s="1302">
        <v>0</v>
      </c>
      <c r="D37" s="1800">
        <v>0</v>
      </c>
      <c r="E37" s="1329">
        <v>927</v>
      </c>
      <c r="F37" s="1653">
        <v>1064</v>
      </c>
      <c r="G37" s="1302">
        <v>0</v>
      </c>
      <c r="H37" s="1800">
        <v>0</v>
      </c>
      <c r="I37" s="1329">
        <v>1064</v>
      </c>
      <c r="J37" s="1653">
        <v>1235</v>
      </c>
      <c r="K37" s="1302"/>
      <c r="L37" s="1800">
        <v>0</v>
      </c>
      <c r="M37" s="1329">
        <v>1235</v>
      </c>
      <c r="N37" s="1653">
        <v>1424</v>
      </c>
      <c r="O37" s="1302"/>
      <c r="P37" s="1800">
        <v>0</v>
      </c>
      <c r="Q37" s="1329">
        <v>1424</v>
      </c>
      <c r="R37" s="1653">
        <v>1162.1038251366119</v>
      </c>
      <c r="S37" s="1302">
        <v>0</v>
      </c>
      <c r="T37" s="1800">
        <v>0</v>
      </c>
      <c r="U37" s="1329">
        <v>1162.1038251366119</v>
      </c>
    </row>
    <row r="38" spans="1:21" s="1786" customFormat="1" ht="17.25" customHeight="1">
      <c r="A38" s="1820" t="s">
        <v>20</v>
      </c>
      <c r="B38" s="1653">
        <v>4681</v>
      </c>
      <c r="C38" s="1302">
        <v>1362</v>
      </c>
      <c r="D38" s="1800">
        <v>269</v>
      </c>
      <c r="E38" s="1329">
        <v>6312</v>
      </c>
      <c r="F38" s="1653">
        <v>4247</v>
      </c>
      <c r="G38" s="1302">
        <v>1032</v>
      </c>
      <c r="H38" s="1800">
        <v>307</v>
      </c>
      <c r="I38" s="1329">
        <v>5586</v>
      </c>
      <c r="J38" s="1653">
        <v>4685</v>
      </c>
      <c r="K38" s="1302"/>
      <c r="L38" s="1800">
        <v>325</v>
      </c>
      <c r="M38" s="1329">
        <v>5010</v>
      </c>
      <c r="N38" s="1653">
        <v>4086</v>
      </c>
      <c r="O38" s="1302"/>
      <c r="P38" s="1800">
        <v>274</v>
      </c>
      <c r="Q38" s="1329">
        <v>4360</v>
      </c>
      <c r="R38" s="1653">
        <v>4424.3278688524588</v>
      </c>
      <c r="S38" s="1302">
        <v>600.77049180327867</v>
      </c>
      <c r="T38" s="1800">
        <v>293.57923497267763</v>
      </c>
      <c r="U38" s="1329">
        <v>5318.6775956284155</v>
      </c>
    </row>
    <row r="39" spans="1:21" s="1786" customFormat="1" ht="17.25" customHeight="1" thickBot="1">
      <c r="A39" s="498" t="s">
        <v>75</v>
      </c>
      <c r="B39" s="1674">
        <v>0</v>
      </c>
      <c r="C39" s="1675">
        <v>1095</v>
      </c>
      <c r="D39" s="1824">
        <v>0</v>
      </c>
      <c r="E39" s="1825">
        <v>1095</v>
      </c>
      <c r="F39" s="1674">
        <v>0</v>
      </c>
      <c r="G39" s="1675">
        <v>843</v>
      </c>
      <c r="H39" s="1824">
        <v>0</v>
      </c>
      <c r="I39" s="1825">
        <v>843</v>
      </c>
      <c r="J39" s="1674">
        <v>0</v>
      </c>
      <c r="K39" s="1675"/>
      <c r="L39" s="1824">
        <v>0</v>
      </c>
      <c r="M39" s="2144">
        <v>0</v>
      </c>
      <c r="N39" s="1674">
        <v>0</v>
      </c>
      <c r="O39" s="1675"/>
      <c r="P39" s="1824">
        <v>0</v>
      </c>
      <c r="Q39" s="2144">
        <v>0</v>
      </c>
      <c r="R39" s="1674">
        <v>0</v>
      </c>
      <c r="S39" s="1675">
        <v>487.14754098360652</v>
      </c>
      <c r="T39" s="1824">
        <v>0</v>
      </c>
      <c r="U39" s="1825">
        <v>487.14754098360652</v>
      </c>
    </row>
    <row r="40" spans="1:21" s="1786" customFormat="1" ht="9.9499999999999993" customHeight="1" thickBot="1">
      <c r="A40" s="1826"/>
      <c r="B40" s="1826"/>
      <c r="C40" s="1826"/>
      <c r="D40" s="1826"/>
      <c r="E40" s="1826"/>
      <c r="F40" s="1826"/>
      <c r="G40" s="1826"/>
      <c r="H40" s="1826"/>
      <c r="I40" s="1826"/>
      <c r="J40" s="1826"/>
      <c r="K40" s="1826"/>
      <c r="L40" s="1826"/>
      <c r="M40" s="1826"/>
      <c r="N40" s="1826"/>
      <c r="O40" s="1826"/>
      <c r="P40" s="1690"/>
      <c r="Q40" s="1690"/>
      <c r="R40" s="1690"/>
      <c r="S40" s="1690"/>
      <c r="T40" s="1690"/>
      <c r="U40" s="1690"/>
    </row>
    <row r="41" spans="1:21" s="1773" customFormat="1" ht="33" customHeight="1" thickBot="1">
      <c r="A41" s="1772" t="s">
        <v>199</v>
      </c>
      <c r="B41" s="2616">
        <f>+Highlights!M3</f>
        <v>2015</v>
      </c>
      <c r="C41" s="2617"/>
      <c r="D41" s="2617"/>
      <c r="E41" s="2617"/>
      <c r="F41" s="2617"/>
      <c r="G41" s="2617"/>
      <c r="H41" s="2617"/>
      <c r="I41" s="2617"/>
      <c r="J41" s="2617"/>
      <c r="K41" s="2617"/>
      <c r="L41" s="2617"/>
      <c r="M41" s="2617"/>
      <c r="N41" s="2617"/>
      <c r="O41" s="2617"/>
      <c r="P41" s="2617"/>
      <c r="Q41" s="2617"/>
      <c r="R41" s="2618" t="s">
        <v>658</v>
      </c>
      <c r="S41" s="2619"/>
      <c r="T41" s="2619"/>
      <c r="U41" s="2620"/>
    </row>
    <row r="42" spans="1:21" ht="20.25" customHeight="1" thickBot="1">
      <c r="A42" s="2604" t="s">
        <v>671</v>
      </c>
      <c r="B42" s="2606" t="s">
        <v>1</v>
      </c>
      <c r="C42" s="2607"/>
      <c r="D42" s="2607"/>
      <c r="E42" s="2608"/>
      <c r="F42" s="2621" t="s">
        <v>2</v>
      </c>
      <c r="G42" s="2607"/>
      <c r="H42" s="2607"/>
      <c r="I42" s="2608"/>
      <c r="J42" s="2621" t="s">
        <v>3</v>
      </c>
      <c r="K42" s="2607"/>
      <c r="L42" s="2607"/>
      <c r="M42" s="2608"/>
      <c r="N42" s="2607" t="s">
        <v>4</v>
      </c>
      <c r="O42" s="2607"/>
      <c r="P42" s="2607"/>
      <c r="Q42" s="2607"/>
      <c r="R42" s="2612">
        <f>+B41</f>
        <v>2015</v>
      </c>
      <c r="S42" s="2613"/>
      <c r="T42" s="2613"/>
      <c r="U42" s="2614"/>
    </row>
    <row r="43" spans="1:21" ht="20.25" customHeight="1" thickBot="1">
      <c r="A43" s="2605"/>
      <c r="B43" s="1774" t="s">
        <v>640</v>
      </c>
      <c r="C43" s="1775"/>
      <c r="D43" s="1776" t="s">
        <v>677</v>
      </c>
      <c r="E43" s="1776" t="s">
        <v>6</v>
      </c>
      <c r="F43" s="1774" t="s">
        <v>640</v>
      </c>
      <c r="G43" s="1775"/>
      <c r="H43" s="1776" t="s">
        <v>677</v>
      </c>
      <c r="I43" s="1776" t="s">
        <v>6</v>
      </c>
      <c r="J43" s="1774" t="s">
        <v>640</v>
      </c>
      <c r="K43" s="1775"/>
      <c r="L43" s="1776" t="s">
        <v>677</v>
      </c>
      <c r="M43" s="1776" t="s">
        <v>6</v>
      </c>
      <c r="N43" s="1774" t="s">
        <v>640</v>
      </c>
      <c r="O43" s="1775"/>
      <c r="P43" s="1776" t="s">
        <v>677</v>
      </c>
      <c r="Q43" s="1776" t="s">
        <v>6</v>
      </c>
      <c r="R43" s="1777" t="s">
        <v>640</v>
      </c>
      <c r="S43" s="1775"/>
      <c r="T43" s="1775" t="s">
        <v>677</v>
      </c>
      <c r="U43" s="1778" t="s">
        <v>6</v>
      </c>
    </row>
    <row r="44" spans="1:21" s="1786" customFormat="1" ht="18" hidden="1" customHeight="1">
      <c r="A44" s="1779" t="s">
        <v>66</v>
      </c>
      <c r="B44" s="1780">
        <v>-2</v>
      </c>
      <c r="C44" s="1302"/>
      <c r="D44" s="1782">
        <v>-1</v>
      </c>
      <c r="E44" s="1783">
        <f>B44+C44+D44</f>
        <v>-3</v>
      </c>
      <c r="F44" s="1780">
        <v>-3</v>
      </c>
      <c r="G44" s="1302"/>
      <c r="H44" s="1782">
        <v>-1</v>
      </c>
      <c r="I44" s="1783">
        <f>F44+G44+H44</f>
        <v>-4</v>
      </c>
      <c r="J44" s="1780">
        <v>-1</v>
      </c>
      <c r="K44" s="1302"/>
      <c r="L44" s="1302">
        <v>0</v>
      </c>
      <c r="M44" s="1783">
        <f>J44+K44+L44</f>
        <v>-1</v>
      </c>
      <c r="N44" s="1780">
        <v>1</v>
      </c>
      <c r="O44" s="1302"/>
      <c r="P44" s="1302">
        <v>0</v>
      </c>
      <c r="Q44" s="1783">
        <f>N44+O44+P44</f>
        <v>1</v>
      </c>
      <c r="R44" s="1780">
        <f>B44+F44+J44+N44</f>
        <v>-5</v>
      </c>
      <c r="S44" s="1302"/>
      <c r="T44" s="1784">
        <f>D44+H44+L44+P44</f>
        <v>-2</v>
      </c>
      <c r="U44" s="1785">
        <f>R44+S44+T44</f>
        <v>-7</v>
      </c>
    </row>
    <row r="45" spans="1:21" s="1786" customFormat="1" ht="18" hidden="1" customHeight="1">
      <c r="A45" s="1827" t="s">
        <v>242</v>
      </c>
      <c r="B45" s="1812">
        <v>72</v>
      </c>
      <c r="C45" s="1791"/>
      <c r="D45" s="1828">
        <v>5</v>
      </c>
      <c r="E45" s="1814">
        <f>B45+C45+D45</f>
        <v>77</v>
      </c>
      <c r="F45" s="1812">
        <v>66</v>
      </c>
      <c r="G45" s="1791"/>
      <c r="H45" s="1828">
        <v>4</v>
      </c>
      <c r="I45" s="1814">
        <f>F45+G45+H45</f>
        <v>70</v>
      </c>
      <c r="J45" s="1812">
        <v>43</v>
      </c>
      <c r="K45" s="1791"/>
      <c r="L45" s="1828">
        <v>2</v>
      </c>
      <c r="M45" s="1814">
        <f>J45+K45+L45</f>
        <v>45</v>
      </c>
      <c r="N45" s="1812">
        <v>40</v>
      </c>
      <c r="O45" s="1791"/>
      <c r="P45" s="1828">
        <v>1</v>
      </c>
      <c r="Q45" s="1815">
        <f>N45+O45+P45</f>
        <v>41</v>
      </c>
      <c r="R45" s="1812">
        <f>B45+F45+J45+N45</f>
        <v>221</v>
      </c>
      <c r="S45" s="1791"/>
      <c r="T45" s="1792">
        <f>D45+H45+L45+P45</f>
        <v>12</v>
      </c>
      <c r="U45" s="1793">
        <f>R45+S45+T45</f>
        <v>233</v>
      </c>
    </row>
    <row r="46" spans="1:21" s="1786" customFormat="1" ht="18" customHeight="1">
      <c r="A46" s="1794" t="s">
        <v>70</v>
      </c>
      <c r="B46" s="1795">
        <v>70</v>
      </c>
      <c r="C46" s="1302"/>
      <c r="D46" s="1797">
        <v>4</v>
      </c>
      <c r="E46" s="2120">
        <v>74</v>
      </c>
      <c r="F46" s="1795">
        <v>63</v>
      </c>
      <c r="G46" s="1302"/>
      <c r="H46" s="1797">
        <v>3</v>
      </c>
      <c r="I46" s="2120">
        <v>66</v>
      </c>
      <c r="J46" s="1795">
        <v>42</v>
      </c>
      <c r="K46" s="1302"/>
      <c r="L46" s="1797">
        <v>2</v>
      </c>
      <c r="M46" s="2120">
        <v>44</v>
      </c>
      <c r="N46" s="1795">
        <v>41</v>
      </c>
      <c r="O46" s="1302"/>
      <c r="P46" s="1797">
        <v>1</v>
      </c>
      <c r="Q46" s="2120">
        <v>42</v>
      </c>
      <c r="R46" s="1795">
        <v>216</v>
      </c>
      <c r="S46" s="1302"/>
      <c r="T46" s="2121">
        <v>10</v>
      </c>
      <c r="U46" s="2122">
        <v>226</v>
      </c>
    </row>
    <row r="47" spans="1:21" s="1786" customFormat="1" ht="18" customHeight="1">
      <c r="A47" s="1827" t="s">
        <v>257</v>
      </c>
      <c r="B47" s="1812">
        <v>43</v>
      </c>
      <c r="C47" s="1302"/>
      <c r="D47" s="1302">
        <v>0</v>
      </c>
      <c r="E47" s="1814">
        <v>43</v>
      </c>
      <c r="F47" s="1812">
        <v>41</v>
      </c>
      <c r="G47" s="1302"/>
      <c r="H47" s="1828">
        <v>1</v>
      </c>
      <c r="I47" s="1814">
        <v>42</v>
      </c>
      <c r="J47" s="1812">
        <v>31</v>
      </c>
      <c r="K47" s="1302"/>
      <c r="L47" s="1828">
        <v>1</v>
      </c>
      <c r="M47" s="1814">
        <v>32</v>
      </c>
      <c r="N47" s="1812">
        <v>29</v>
      </c>
      <c r="O47" s="1302"/>
      <c r="P47" s="1828">
        <v>1</v>
      </c>
      <c r="Q47" s="1815">
        <v>30</v>
      </c>
      <c r="R47" s="1812">
        <v>144</v>
      </c>
      <c r="S47" s="1302"/>
      <c r="T47" s="1792">
        <v>3</v>
      </c>
      <c r="U47" s="1793">
        <v>147</v>
      </c>
    </row>
    <row r="48" spans="1:21" s="1786" customFormat="1" ht="18" customHeight="1">
      <c r="A48" s="1827" t="s">
        <v>142</v>
      </c>
      <c r="B48" s="2124">
        <v>0</v>
      </c>
      <c r="C48" s="2125"/>
      <c r="D48" s="1302">
        <v>0</v>
      </c>
      <c r="E48" s="1800">
        <v>0</v>
      </c>
      <c r="F48" s="2124">
        <v>0</v>
      </c>
      <c r="G48" s="2125"/>
      <c r="H48" s="2125">
        <v>0</v>
      </c>
      <c r="I48" s="2126">
        <v>0</v>
      </c>
      <c r="J48" s="1649">
        <v>0</v>
      </c>
      <c r="K48" s="2125"/>
      <c r="L48" s="1302">
        <v>0</v>
      </c>
      <c r="M48" s="1800">
        <v>0</v>
      </c>
      <c r="N48" s="1301">
        <v>0</v>
      </c>
      <c r="O48" s="2125"/>
      <c r="P48" s="2125">
        <v>0</v>
      </c>
      <c r="Q48" s="1329">
        <v>0</v>
      </c>
      <c r="R48" s="1649">
        <v>0</v>
      </c>
      <c r="S48" s="2125"/>
      <c r="T48" s="1302">
        <v>0</v>
      </c>
      <c r="U48" s="2126">
        <v>0</v>
      </c>
    </row>
    <row r="49" spans="1:22" s="1786" customFormat="1" ht="18" customHeight="1">
      <c r="A49" s="1801" t="s">
        <v>607</v>
      </c>
      <c r="B49" s="1802">
        <v>27</v>
      </c>
      <c r="C49" s="1302"/>
      <c r="D49" s="1804">
        <v>4</v>
      </c>
      <c r="E49" s="2127">
        <v>31</v>
      </c>
      <c r="F49" s="1802">
        <v>22</v>
      </c>
      <c r="G49" s="1302"/>
      <c r="H49" s="1804">
        <v>2</v>
      </c>
      <c r="I49" s="2127">
        <v>24</v>
      </c>
      <c r="J49" s="1802">
        <v>11</v>
      </c>
      <c r="K49" s="1302"/>
      <c r="L49" s="1804">
        <v>1</v>
      </c>
      <c r="M49" s="2127">
        <v>12</v>
      </c>
      <c r="N49" s="1802">
        <v>12</v>
      </c>
      <c r="O49" s="1302"/>
      <c r="P49" s="1302">
        <v>0</v>
      </c>
      <c r="Q49" s="2127">
        <v>12</v>
      </c>
      <c r="R49" s="1802">
        <v>72</v>
      </c>
      <c r="S49" s="1302"/>
      <c r="T49" s="2128">
        <v>7</v>
      </c>
      <c r="U49" s="2129">
        <v>79</v>
      </c>
    </row>
    <row r="50" spans="1:22" s="1786" customFormat="1" ht="18" customHeight="1">
      <c r="A50" s="1805" t="s">
        <v>132</v>
      </c>
      <c r="B50" s="1799">
        <v>9</v>
      </c>
      <c r="C50" s="1302"/>
      <c r="D50" s="2125">
        <v>0</v>
      </c>
      <c r="E50" s="2132">
        <v>9</v>
      </c>
      <c r="F50" s="1799">
        <v>8</v>
      </c>
      <c r="G50" s="1302"/>
      <c r="H50" s="2125">
        <v>0</v>
      </c>
      <c r="I50" s="2132">
        <v>8</v>
      </c>
      <c r="J50" s="1799">
        <v>4</v>
      </c>
      <c r="K50" s="1302"/>
      <c r="L50" s="2125">
        <v>0</v>
      </c>
      <c r="M50" s="2132">
        <v>4</v>
      </c>
      <c r="N50" s="1799">
        <v>4</v>
      </c>
      <c r="O50" s="1302"/>
      <c r="P50" s="1302">
        <v>0</v>
      </c>
      <c r="Q50" s="2133">
        <v>4</v>
      </c>
      <c r="R50" s="1799">
        <v>25</v>
      </c>
      <c r="S50" s="1302"/>
      <c r="T50" s="2125">
        <v>0</v>
      </c>
      <c r="U50" s="2135">
        <v>25</v>
      </c>
    </row>
    <row r="51" spans="1:22" s="1786" customFormat="1" ht="18" customHeight="1">
      <c r="A51" s="1807" t="s">
        <v>147</v>
      </c>
      <c r="B51" s="1808">
        <v>18</v>
      </c>
      <c r="C51" s="2137"/>
      <c r="D51" s="1810">
        <v>4</v>
      </c>
      <c r="E51" s="2136">
        <v>22</v>
      </c>
      <c r="F51" s="1808">
        <v>14</v>
      </c>
      <c r="G51" s="2137"/>
      <c r="H51" s="1810">
        <v>2</v>
      </c>
      <c r="I51" s="2136">
        <v>16</v>
      </c>
      <c r="J51" s="1808">
        <v>7</v>
      </c>
      <c r="K51" s="2137"/>
      <c r="L51" s="1810">
        <v>1</v>
      </c>
      <c r="M51" s="2136">
        <v>8</v>
      </c>
      <c r="N51" s="1808">
        <v>8</v>
      </c>
      <c r="O51" s="2137"/>
      <c r="P51" s="2137">
        <v>0</v>
      </c>
      <c r="Q51" s="2136">
        <v>8</v>
      </c>
      <c r="R51" s="1808">
        <v>47</v>
      </c>
      <c r="S51" s="2137"/>
      <c r="T51" s="2138">
        <v>7</v>
      </c>
      <c r="U51" s="2139">
        <v>54</v>
      </c>
    </row>
    <row r="52" spans="1:22" s="1786" customFormat="1" ht="18" customHeight="1">
      <c r="A52" s="1811" t="s">
        <v>145</v>
      </c>
      <c r="B52" s="1812">
        <v>5</v>
      </c>
      <c r="C52" s="1791"/>
      <c r="D52" s="1791">
        <v>0</v>
      </c>
      <c r="E52" s="1814">
        <v>5</v>
      </c>
      <c r="F52" s="1812">
        <v>3</v>
      </c>
      <c r="G52" s="1791"/>
      <c r="H52" s="1791">
        <v>0</v>
      </c>
      <c r="I52" s="1814">
        <v>3</v>
      </c>
      <c r="J52" s="1812">
        <v>2</v>
      </c>
      <c r="K52" s="1791"/>
      <c r="L52" s="1791">
        <v>0</v>
      </c>
      <c r="M52" s="1814">
        <v>2</v>
      </c>
      <c r="N52" s="1812">
        <v>3</v>
      </c>
      <c r="O52" s="1791"/>
      <c r="P52" s="1791">
        <v>0</v>
      </c>
      <c r="Q52" s="1815">
        <v>3</v>
      </c>
      <c r="R52" s="1812">
        <v>13</v>
      </c>
      <c r="S52" s="1791"/>
      <c r="T52" s="1791">
        <v>0</v>
      </c>
      <c r="U52" s="1793">
        <v>13</v>
      </c>
    </row>
    <row r="53" spans="1:22" s="1786" customFormat="1" ht="33" customHeight="1">
      <c r="A53" s="1816" t="s">
        <v>191</v>
      </c>
      <c r="B53" s="1817">
        <v>13</v>
      </c>
      <c r="C53" s="1302"/>
      <c r="D53" s="1819">
        <v>4</v>
      </c>
      <c r="E53" s="2140">
        <v>17</v>
      </c>
      <c r="F53" s="1817">
        <v>11</v>
      </c>
      <c r="G53" s="1302"/>
      <c r="H53" s="1819">
        <v>2</v>
      </c>
      <c r="I53" s="2140">
        <v>13</v>
      </c>
      <c r="J53" s="1817">
        <v>5</v>
      </c>
      <c r="K53" s="1302"/>
      <c r="L53" s="1819">
        <v>1</v>
      </c>
      <c r="M53" s="2140">
        <v>6</v>
      </c>
      <c r="N53" s="1817">
        <v>5</v>
      </c>
      <c r="O53" s="1302"/>
      <c r="P53" s="1302">
        <v>0</v>
      </c>
      <c r="Q53" s="2140">
        <v>5</v>
      </c>
      <c r="R53" s="1817">
        <v>34</v>
      </c>
      <c r="S53" s="1302"/>
      <c r="T53" s="2141">
        <v>7</v>
      </c>
      <c r="U53" s="2142">
        <v>41</v>
      </c>
    </row>
    <row r="54" spans="1:22" s="1786" customFormat="1" ht="17.25" customHeight="1">
      <c r="A54" s="1820" t="s">
        <v>118</v>
      </c>
      <c r="B54" s="1821">
        <v>0.61428571428571432</v>
      </c>
      <c r="C54" s="2143"/>
      <c r="D54" s="1822"/>
      <c r="E54" s="1823">
        <v>0.58108108108108103</v>
      </c>
      <c r="F54" s="1821">
        <v>0.65079365079365081</v>
      </c>
      <c r="G54" s="2143"/>
      <c r="H54" s="1822"/>
      <c r="I54" s="1823">
        <v>0.63636363636363635</v>
      </c>
      <c r="J54" s="1821">
        <v>0.73809523809523814</v>
      </c>
      <c r="K54" s="2143"/>
      <c r="L54" s="1822"/>
      <c r="M54" s="1823">
        <v>0.72727272727272729</v>
      </c>
      <c r="N54" s="1821">
        <v>0.70731707317073167</v>
      </c>
      <c r="O54" s="2143"/>
      <c r="P54" s="1822"/>
      <c r="Q54" s="1823">
        <v>0.7142857142857143</v>
      </c>
      <c r="R54" s="1821">
        <v>0.66666666666666663</v>
      </c>
      <c r="S54" s="2143"/>
      <c r="T54" s="1822"/>
      <c r="U54" s="1823">
        <v>0.65044247787610621</v>
      </c>
    </row>
    <row r="55" spans="1:22" s="1786" customFormat="1" ht="17.25" customHeight="1">
      <c r="A55" s="1820" t="s">
        <v>672</v>
      </c>
      <c r="B55" s="1653">
        <v>1558</v>
      </c>
      <c r="C55" s="1302"/>
      <c r="D55" s="1800"/>
      <c r="E55" s="1329">
        <v>1558</v>
      </c>
      <c r="F55" s="1653">
        <v>1416</v>
      </c>
      <c r="G55" s="1302"/>
      <c r="H55" s="1800"/>
      <c r="I55" s="1329">
        <v>1416</v>
      </c>
      <c r="J55" s="1653">
        <v>1261</v>
      </c>
      <c r="K55" s="1302"/>
      <c r="L55" s="1800"/>
      <c r="M55" s="1329">
        <v>1261</v>
      </c>
      <c r="N55" s="1653">
        <v>973</v>
      </c>
      <c r="O55" s="1302"/>
      <c r="P55" s="1800"/>
      <c r="Q55" s="1329">
        <v>973</v>
      </c>
      <c r="R55" s="1653">
        <v>1302.33698630137</v>
      </c>
      <c r="S55" s="1302"/>
      <c r="T55" s="1800"/>
      <c r="U55" s="1329">
        <v>1302.33698630137</v>
      </c>
    </row>
    <row r="56" spans="1:22" s="1786" customFormat="1" ht="17.25" customHeight="1">
      <c r="A56" s="1820" t="s">
        <v>673</v>
      </c>
      <c r="B56" s="1653">
        <v>1451</v>
      </c>
      <c r="C56" s="1302"/>
      <c r="D56" s="1800">
        <v>0</v>
      </c>
      <c r="E56" s="1329">
        <v>1451</v>
      </c>
      <c r="F56" s="1653">
        <v>911</v>
      </c>
      <c r="G56" s="1302"/>
      <c r="H56" s="1800">
        <v>0</v>
      </c>
      <c r="I56" s="1329">
        <v>911</v>
      </c>
      <c r="J56" s="1653">
        <v>208</v>
      </c>
      <c r="K56" s="1302"/>
      <c r="L56" s="1800">
        <v>0</v>
      </c>
      <c r="M56" s="1329">
        <v>208</v>
      </c>
      <c r="N56" s="1653">
        <v>0</v>
      </c>
      <c r="O56" s="1302"/>
      <c r="P56" s="1800">
        <v>0</v>
      </c>
      <c r="Q56" s="1329">
        <v>0</v>
      </c>
      <c r="R56" s="1653">
        <v>646.07123287671232</v>
      </c>
      <c r="S56" s="1302"/>
      <c r="T56" s="1800">
        <v>0</v>
      </c>
      <c r="U56" s="1329">
        <v>646.07123287671232</v>
      </c>
    </row>
    <row r="57" spans="1:22" s="1786" customFormat="1" ht="17.25" customHeight="1">
      <c r="A57" s="1820" t="s">
        <v>20</v>
      </c>
      <c r="B57" s="1653">
        <v>3287</v>
      </c>
      <c r="C57" s="1302"/>
      <c r="D57" s="1800">
        <v>229</v>
      </c>
      <c r="E57" s="1329">
        <v>3516</v>
      </c>
      <c r="F57" s="1653">
        <v>2466</v>
      </c>
      <c r="G57" s="1302"/>
      <c r="H57" s="1800">
        <v>162</v>
      </c>
      <c r="I57" s="1329">
        <v>2628</v>
      </c>
      <c r="J57" s="1653">
        <v>1646</v>
      </c>
      <c r="K57" s="1302"/>
      <c r="L57" s="1800">
        <v>82</v>
      </c>
      <c r="M57" s="1329">
        <v>1728</v>
      </c>
      <c r="N57" s="1653">
        <v>1183</v>
      </c>
      <c r="O57" s="1302"/>
      <c r="P57" s="1800">
        <v>28</v>
      </c>
      <c r="Q57" s="1329">
        <v>1211</v>
      </c>
      <c r="R57" s="1653">
        <v>2149.6054794520551</v>
      </c>
      <c r="S57" s="1302"/>
      <c r="T57" s="1800">
        <v>125.60547945205478</v>
      </c>
      <c r="U57" s="1329">
        <v>2275.2109589041097</v>
      </c>
    </row>
    <row r="58" spans="1:22" s="1786" customFormat="1" ht="17.25" customHeight="1" thickBot="1">
      <c r="A58" s="498" t="s">
        <v>75</v>
      </c>
      <c r="B58" s="1674">
        <v>0</v>
      </c>
      <c r="C58" s="1675"/>
      <c r="D58" s="1824">
        <v>0</v>
      </c>
      <c r="E58" s="1825">
        <v>0</v>
      </c>
      <c r="F58" s="1674">
        <v>0</v>
      </c>
      <c r="G58" s="1675"/>
      <c r="H58" s="1824">
        <v>0</v>
      </c>
      <c r="I58" s="1825">
        <v>0</v>
      </c>
      <c r="J58" s="1674">
        <v>0</v>
      </c>
      <c r="K58" s="1675"/>
      <c r="L58" s="1824">
        <v>0</v>
      </c>
      <c r="M58" s="1825">
        <v>0</v>
      </c>
      <c r="N58" s="1674">
        <v>0</v>
      </c>
      <c r="O58" s="1675"/>
      <c r="P58" s="1824">
        <v>0</v>
      </c>
      <c r="Q58" s="1825">
        <v>0</v>
      </c>
      <c r="R58" s="1674">
        <v>0</v>
      </c>
      <c r="S58" s="1675"/>
      <c r="T58" s="1824">
        <v>0</v>
      </c>
      <c r="U58" s="1825">
        <v>0</v>
      </c>
    </row>
    <row r="59" spans="1:22" s="1786" customFormat="1" ht="17.25" customHeight="1">
      <c r="A59" s="2602" t="s">
        <v>746</v>
      </c>
      <c r="B59" s="2602"/>
      <c r="C59" s="2602"/>
      <c r="D59" s="2602"/>
      <c r="E59" s="2602"/>
      <c r="F59" s="2602"/>
      <c r="G59" s="2602"/>
      <c r="H59" s="2602"/>
      <c r="I59" s="2602"/>
      <c r="J59" s="2602"/>
      <c r="K59" s="2602"/>
      <c r="L59" s="2602"/>
      <c r="M59" s="2602"/>
      <c r="N59" s="2602"/>
      <c r="O59" s="2602"/>
      <c r="P59" s="2602"/>
      <c r="Q59" s="2602"/>
      <c r="T59" s="1829"/>
      <c r="U59" s="1829"/>
    </row>
    <row r="60" spans="1:22" ht="17.25" customHeight="1">
      <c r="A60" s="2602" t="s">
        <v>747</v>
      </c>
      <c r="B60" s="2602"/>
      <c r="C60" s="2602"/>
      <c r="D60" s="2602"/>
      <c r="E60" s="2602"/>
      <c r="F60" s="2602"/>
      <c r="G60" s="2602"/>
      <c r="H60" s="2602"/>
      <c r="I60" s="2602"/>
      <c r="J60" s="2602"/>
      <c r="K60" s="2602"/>
      <c r="L60" s="2602"/>
      <c r="M60" s="2602"/>
      <c r="N60" s="2602"/>
      <c r="O60" s="2602"/>
      <c r="P60" s="2602"/>
      <c r="Q60" s="2602"/>
      <c r="T60" s="1829"/>
      <c r="U60" s="1829"/>
      <c r="V60" s="1786"/>
    </row>
    <row r="61" spans="1:22" s="1826" customFormat="1" ht="17.25" customHeight="1">
      <c r="A61" s="2602" t="s">
        <v>680</v>
      </c>
      <c r="B61" s="2602"/>
      <c r="C61" s="2602"/>
      <c r="D61" s="2602"/>
      <c r="E61" s="2602"/>
      <c r="F61" s="2602"/>
      <c r="G61" s="2602"/>
      <c r="H61" s="2602"/>
      <c r="I61" s="2602"/>
      <c r="J61" s="2602"/>
      <c r="K61" s="2602"/>
      <c r="L61" s="2602"/>
      <c r="M61" s="2602"/>
      <c r="N61" s="2602"/>
      <c r="O61" s="2602"/>
      <c r="P61" s="2602"/>
      <c r="Q61" s="2602"/>
    </row>
    <row r="62" spans="1:22" s="1826" customFormat="1">
      <c r="B62" s="1830"/>
      <c r="C62" s="1830"/>
      <c r="F62" s="1830"/>
      <c r="P62" s="1831"/>
      <c r="Q62" s="1831"/>
      <c r="R62" s="1831"/>
      <c r="S62" s="1831"/>
      <c r="T62" s="1831"/>
      <c r="U62" s="1831"/>
    </row>
    <row r="63" spans="1:22" s="1826" customFormat="1">
      <c r="P63" s="1831"/>
      <c r="Q63" s="1831"/>
      <c r="R63" s="1831"/>
      <c r="S63" s="1831"/>
      <c r="T63" s="1831"/>
      <c r="U63" s="1831"/>
    </row>
    <row r="64" spans="1:22" s="1826" customFormat="1"/>
    <row r="65" spans="1:6" s="1826" customFormat="1">
      <c r="B65" s="1830"/>
      <c r="C65" s="1830"/>
      <c r="F65" s="1830"/>
    </row>
    <row r="66" spans="1:6">
      <c r="A66" s="1832"/>
    </row>
    <row r="68" spans="1:6">
      <c r="A68" s="1826"/>
      <c r="B68" s="1830"/>
      <c r="C68" s="1830"/>
      <c r="F68" s="1830"/>
    </row>
    <row r="69" spans="1:6">
      <c r="B69" s="1826"/>
      <c r="C69" s="1826"/>
      <c r="F69" s="1826"/>
    </row>
    <row r="71" spans="1:6">
      <c r="A71" s="1826"/>
      <c r="B71" s="1830"/>
      <c r="C71" s="1830"/>
      <c r="F71" s="1830"/>
    </row>
    <row r="72" spans="1:6">
      <c r="B72" s="1826"/>
      <c r="C72" s="1826"/>
      <c r="F72" s="1826"/>
    </row>
  </sheetData>
  <mergeCells count="29">
    <mergeCell ref="R42:U42"/>
    <mergeCell ref="A1:U1"/>
    <mergeCell ref="B22:Q22"/>
    <mergeCell ref="R22:U22"/>
    <mergeCell ref="A23:A24"/>
    <mergeCell ref="B23:E23"/>
    <mergeCell ref="F23:I23"/>
    <mergeCell ref="J23:M23"/>
    <mergeCell ref="N23:Q23"/>
    <mergeCell ref="R23:U23"/>
    <mergeCell ref="R4:U4"/>
    <mergeCell ref="B3:I3"/>
    <mergeCell ref="J3:M3"/>
    <mergeCell ref="A59:Q59"/>
    <mergeCell ref="A60:Q60"/>
    <mergeCell ref="A61:Q61"/>
    <mergeCell ref="R3:U3"/>
    <mergeCell ref="A4:A5"/>
    <mergeCell ref="B4:E4"/>
    <mergeCell ref="F4:I4"/>
    <mergeCell ref="J4:M4"/>
    <mergeCell ref="N4:Q4"/>
    <mergeCell ref="B41:Q41"/>
    <mergeCell ref="R41:U41"/>
    <mergeCell ref="A42:A43"/>
    <mergeCell ref="B42:E42"/>
    <mergeCell ref="F42:I42"/>
    <mergeCell ref="J42:M42"/>
    <mergeCell ref="N42:Q42"/>
  </mergeCells>
  <conditionalFormatting sqref="T62:T63 R61:S63 B62:Q63">
    <cfRule type="expression" dxfId="15" priority="8" stopIfTrue="1">
      <formula>ABS(B61)&gt;0</formula>
    </cfRule>
  </conditionalFormatting>
  <conditionalFormatting sqref="B68:B69">
    <cfRule type="expression" dxfId="14" priority="7" stopIfTrue="1">
      <formula>ABS(B68)&gt;0</formula>
    </cfRule>
  </conditionalFormatting>
  <conditionalFormatting sqref="B71:B72">
    <cfRule type="expression" dxfId="13" priority="6" stopIfTrue="1">
      <formula>ABS(B71)&gt;0</formula>
    </cfRule>
  </conditionalFormatting>
  <conditionalFormatting sqref="F68:F69">
    <cfRule type="expression" dxfId="12" priority="5" stopIfTrue="1">
      <formula>ABS(F68)&gt;0</formula>
    </cfRule>
  </conditionalFormatting>
  <conditionalFormatting sqref="F71:F72">
    <cfRule type="expression" dxfId="11" priority="4" stopIfTrue="1">
      <formula>ABS(F71)&gt;0</formula>
    </cfRule>
  </conditionalFormatting>
  <conditionalFormatting sqref="C68:C69">
    <cfRule type="expression" dxfId="10" priority="3" stopIfTrue="1">
      <formula>ABS(C68)&gt;0</formula>
    </cfRule>
  </conditionalFormatting>
  <conditionalFormatting sqref="C71:C72">
    <cfRule type="expression" dxfId="9" priority="2" stopIfTrue="1">
      <formula>ABS(C71)&gt;0</formula>
    </cfRule>
  </conditionalFormatting>
  <conditionalFormatting sqref="U62:U63">
    <cfRule type="expression" dxfId="8" priority="1" stopIfTrue="1">
      <formula>ABS(U62)&gt;0</formula>
    </cfRule>
  </conditionalFormatting>
  <printOptions horizontalCentered="1"/>
  <pageMargins left="0.31496062992125984" right="0.15748031496062992" top="0.39370078740157483" bottom="0.39370078740157483" header="0.19685039370078741" footer="0.19685039370078741"/>
  <pageSetup scale="49" orientation="landscape" r:id="rId1"/>
  <headerFooter scaleWithDoc="0" alignWithMargins="0">
    <oddFooter>&amp;L&amp;"MetaBookLF-Roman,Italique"&amp;8National Bank of Canada - Supplementary Financial Information – Information on the U.S. Specialty Finance and International Segment&amp;R&amp;"MetaBookLF-Roman,Italique"&amp;8page &amp;P</oddFooter>
  </headerFooter>
  <legacyDrawing r:id="rId2"/>
  <oleObjects>
    <oleObject progId="Word.Document.8" shapeId="773121" r:id="rId3"/>
  </oleObjects>
</worksheet>
</file>

<file path=xl/worksheets/sheet12.xml><?xml version="1.0" encoding="utf-8"?>
<worksheet xmlns="http://schemas.openxmlformats.org/spreadsheetml/2006/main" xmlns:r="http://schemas.openxmlformats.org/officeDocument/2006/relationships">
  <sheetPr codeName="Feuil4">
    <tabColor rgb="FFCCFFCC"/>
    <pageSetUpPr fitToPage="1"/>
  </sheetPr>
  <dimension ref="A1:AJ69"/>
  <sheetViews>
    <sheetView showGridLines="0" showZeros="0" view="pageBreakPreview" topLeftCell="C1" zoomScale="85" zoomScaleNormal="85" zoomScaleSheetLayoutView="85" workbookViewId="0">
      <selection activeCell="A20" sqref="A20:K20"/>
    </sheetView>
  </sheetViews>
  <sheetFormatPr baseColWidth="10" defaultColWidth="8.88671875" defaultRowHeight="15"/>
  <cols>
    <col min="1" max="1" width="5.109375" style="19" customWidth="1"/>
    <col min="2" max="2" width="46.77734375" style="19" customWidth="1"/>
    <col min="3" max="3" width="22.109375" style="19" customWidth="1"/>
    <col min="4" max="11" width="16.77734375" style="19" customWidth="1"/>
    <col min="12" max="28" width="19.109375" style="19" customWidth="1"/>
    <col min="29" max="29" width="11" style="19" customWidth="1"/>
    <col min="30" max="16384" width="8.88671875" style="19"/>
  </cols>
  <sheetData>
    <row r="1" spans="1:36" ht="33" customHeight="1">
      <c r="A1" s="2624" t="s">
        <v>86</v>
      </c>
      <c r="B1" s="2624"/>
      <c r="C1" s="2624"/>
      <c r="D1" s="2624"/>
      <c r="E1" s="2624"/>
      <c r="F1" s="2624"/>
      <c r="G1" s="2624"/>
      <c r="H1" s="2624"/>
      <c r="I1" s="2624"/>
      <c r="J1" s="2624"/>
      <c r="K1" s="2624"/>
      <c r="L1" s="472"/>
      <c r="M1" s="472"/>
      <c r="N1" s="472"/>
      <c r="O1" s="472"/>
      <c r="P1" s="472"/>
      <c r="Q1" s="472"/>
      <c r="R1" s="472"/>
      <c r="S1" s="472"/>
      <c r="T1" s="472"/>
      <c r="U1" s="472"/>
      <c r="V1" s="472"/>
      <c r="W1" s="472"/>
      <c r="X1" s="472"/>
      <c r="Y1" s="472"/>
      <c r="Z1" s="472"/>
      <c r="AA1" s="472"/>
      <c r="AB1" s="472"/>
      <c r="AC1" s="20"/>
      <c r="AD1" s="20"/>
      <c r="AE1" s="20"/>
      <c r="AF1" s="20"/>
      <c r="AG1" s="20"/>
      <c r="AH1" s="20"/>
      <c r="AI1" s="20"/>
      <c r="AJ1" s="20"/>
    </row>
    <row r="2" spans="1:36" ht="12.75" customHeight="1" thickBot="1">
      <c r="A2" s="503"/>
      <c r="C2" s="195"/>
      <c r="D2" s="195"/>
      <c r="E2" s="195"/>
      <c r="F2" s="195"/>
      <c r="H2" s="195"/>
      <c r="I2" s="195"/>
      <c r="J2" s="195"/>
      <c r="K2" s="195"/>
      <c r="L2" s="195"/>
      <c r="M2" s="195"/>
      <c r="N2" s="195"/>
      <c r="O2" s="195"/>
      <c r="P2" s="195"/>
      <c r="Q2" s="195"/>
      <c r="R2" s="195"/>
      <c r="S2" s="195"/>
      <c r="T2" s="195"/>
      <c r="U2" s="195"/>
      <c r="V2" s="195"/>
      <c r="W2" s="195"/>
      <c r="X2" s="195"/>
      <c r="Y2" s="473"/>
      <c r="Z2" s="473"/>
      <c r="AA2" s="473"/>
      <c r="AB2" s="473"/>
      <c r="AC2" s="20"/>
      <c r="AD2" s="20"/>
      <c r="AE2" s="20"/>
      <c r="AF2" s="20"/>
      <c r="AG2" s="20"/>
      <c r="AH2" s="20"/>
      <c r="AI2" s="20"/>
      <c r="AJ2" s="20"/>
    </row>
    <row r="3" spans="1:36" ht="34.5" customHeight="1" thickBot="1">
      <c r="A3" s="482" t="s">
        <v>198</v>
      </c>
      <c r="B3" s="504"/>
      <c r="C3" s="504"/>
      <c r="D3" s="1080" t="s">
        <v>15</v>
      </c>
      <c r="E3" s="1081" t="s">
        <v>242</v>
      </c>
      <c r="F3" s="1081" t="s">
        <v>70</v>
      </c>
      <c r="G3" s="1081" t="s">
        <v>257</v>
      </c>
      <c r="H3" s="1081" t="s">
        <v>11</v>
      </c>
      <c r="I3" s="1081" t="s">
        <v>607</v>
      </c>
      <c r="J3" s="1081" t="s">
        <v>19</v>
      </c>
      <c r="K3" s="1082" t="s">
        <v>147</v>
      </c>
      <c r="L3" s="195"/>
      <c r="M3" s="195"/>
      <c r="N3" s="195"/>
      <c r="O3" s="195"/>
      <c r="P3" s="195"/>
      <c r="Q3" s="195"/>
      <c r="R3" s="195"/>
      <c r="S3" s="195"/>
      <c r="T3" s="195"/>
      <c r="U3" s="195"/>
      <c r="V3" s="195"/>
      <c r="W3" s="195"/>
      <c r="X3" s="195"/>
      <c r="Y3" s="473"/>
      <c r="Z3" s="473"/>
      <c r="AA3" s="473"/>
      <c r="AB3" s="473"/>
      <c r="AC3" s="20"/>
      <c r="AD3" s="20"/>
      <c r="AE3" s="20"/>
      <c r="AF3" s="20"/>
      <c r="AG3" s="20"/>
      <c r="AH3" s="20"/>
      <c r="AI3" s="20"/>
      <c r="AJ3" s="20"/>
    </row>
    <row r="4" spans="1:36" ht="16.5" customHeight="1" thickBot="1">
      <c r="A4" s="2625" t="s">
        <v>670</v>
      </c>
      <c r="B4" s="2626"/>
      <c r="C4" s="2626"/>
      <c r="D4" s="2626"/>
      <c r="E4" s="2626"/>
      <c r="F4" s="2626"/>
      <c r="G4" s="2626"/>
      <c r="H4" s="2626"/>
      <c r="I4" s="2626"/>
      <c r="J4" s="2626"/>
      <c r="K4" s="2627"/>
      <c r="L4" s="195"/>
      <c r="M4" s="195"/>
      <c r="N4" s="195"/>
      <c r="O4" s="195"/>
      <c r="P4" s="195"/>
      <c r="Q4" s="195"/>
      <c r="R4" s="195"/>
      <c r="S4" s="195"/>
      <c r="T4" s="195"/>
      <c r="U4" s="195"/>
      <c r="V4" s="195"/>
      <c r="W4" s="195"/>
      <c r="X4" s="195"/>
      <c r="Y4" s="473"/>
      <c r="Z4" s="473"/>
      <c r="AA4" s="473"/>
      <c r="AB4" s="473"/>
      <c r="AC4" s="20"/>
      <c r="AD4" s="20"/>
      <c r="AE4" s="20"/>
      <c r="AF4" s="20"/>
      <c r="AG4" s="20"/>
      <c r="AH4" s="20"/>
      <c r="AI4" s="20"/>
      <c r="AJ4" s="20"/>
    </row>
    <row r="5" spans="1:36" ht="16.5" hidden="1" customHeight="1">
      <c r="A5" s="505" t="s">
        <v>1</v>
      </c>
      <c r="B5" s="195" t="s">
        <v>620</v>
      </c>
      <c r="C5" s="506" t="s">
        <v>44</v>
      </c>
      <c r="D5" s="782">
        <v>0</v>
      </c>
      <c r="E5" s="783">
        <v>0</v>
      </c>
      <c r="F5" s="784">
        <f>D5+E5</f>
        <v>0</v>
      </c>
      <c r="G5" s="783">
        <v>0</v>
      </c>
      <c r="H5" s="783">
        <v>0</v>
      </c>
      <c r="I5" s="784">
        <f>F5-G5-H5</f>
        <v>0</v>
      </c>
      <c r="J5" s="784">
        <v>0</v>
      </c>
      <c r="K5" s="785">
        <f>I5-J5</f>
        <v>0</v>
      </c>
      <c r="L5" s="195"/>
      <c r="M5" s="195"/>
      <c r="N5" s="195"/>
      <c r="O5" s="195"/>
      <c r="P5" s="195"/>
      <c r="Q5" s="195"/>
      <c r="R5" s="195"/>
      <c r="S5" s="195"/>
      <c r="T5" s="195"/>
      <c r="U5" s="195"/>
      <c r="V5" s="195"/>
      <c r="W5" s="195"/>
      <c r="X5" s="195"/>
      <c r="Y5" s="473"/>
      <c r="Z5" s="473"/>
      <c r="AA5" s="473"/>
      <c r="AB5" s="473"/>
      <c r="AC5" s="20"/>
      <c r="AD5" s="20"/>
      <c r="AE5" s="20"/>
      <c r="AF5" s="20"/>
      <c r="AG5" s="20"/>
    </row>
    <row r="6" spans="1:36" ht="16.5" hidden="1" customHeight="1">
      <c r="A6" s="508"/>
      <c r="B6" s="509" t="s">
        <v>577</v>
      </c>
      <c r="C6" s="515" t="s">
        <v>10</v>
      </c>
      <c r="D6" s="786">
        <v>0</v>
      </c>
      <c r="E6" s="787">
        <v>0</v>
      </c>
      <c r="F6" s="788">
        <f>D6+E6</f>
        <v>0</v>
      </c>
      <c r="G6" s="787">
        <v>0</v>
      </c>
      <c r="H6" s="787">
        <v>0</v>
      </c>
      <c r="I6" s="788">
        <f>F6-G6-H6</f>
        <v>0</v>
      </c>
      <c r="J6" s="788">
        <v>0</v>
      </c>
      <c r="K6" s="789">
        <f>I6-J6</f>
        <v>0</v>
      </c>
      <c r="L6" s="195"/>
      <c r="M6" s="195"/>
      <c r="N6" s="195"/>
      <c r="O6" s="195"/>
      <c r="P6" s="195"/>
      <c r="Q6" s="195"/>
      <c r="R6" s="195"/>
      <c r="S6" s="195"/>
      <c r="T6" s="195"/>
      <c r="U6" s="195"/>
      <c r="V6" s="195"/>
      <c r="W6" s="195"/>
      <c r="X6" s="195"/>
      <c r="Y6" s="473"/>
      <c r="Z6" s="473"/>
      <c r="AA6" s="473"/>
      <c r="AB6" s="473"/>
      <c r="AC6" s="20"/>
      <c r="AD6" s="20"/>
      <c r="AE6" s="20"/>
      <c r="AF6" s="20"/>
      <c r="AG6" s="20"/>
    </row>
    <row r="7" spans="1:36" ht="16.5" hidden="1" customHeight="1">
      <c r="A7" s="505"/>
      <c r="B7" s="195" t="s">
        <v>6</v>
      </c>
      <c r="C7" s="506"/>
      <c r="D7" s="790">
        <f t="shared" ref="D7:K7" si="0">SUM(D5:D6)</f>
        <v>0</v>
      </c>
      <c r="E7" s="784">
        <f t="shared" si="0"/>
        <v>0</v>
      </c>
      <c r="F7" s="784">
        <f t="shared" si="0"/>
        <v>0</v>
      </c>
      <c r="G7" s="784">
        <f t="shared" si="0"/>
        <v>0</v>
      </c>
      <c r="H7" s="784">
        <f t="shared" si="0"/>
        <v>0</v>
      </c>
      <c r="I7" s="784">
        <f t="shared" si="0"/>
        <v>0</v>
      </c>
      <c r="J7" s="784">
        <f t="shared" si="0"/>
        <v>0</v>
      </c>
      <c r="K7" s="785">
        <f t="shared" si="0"/>
        <v>0</v>
      </c>
      <c r="L7" s="195"/>
      <c r="M7" s="195"/>
      <c r="N7" s="195"/>
      <c r="O7" s="195"/>
      <c r="P7" s="195"/>
      <c r="Q7" s="195"/>
      <c r="R7" s="195"/>
      <c r="S7" s="195"/>
      <c r="T7" s="195"/>
      <c r="U7" s="195"/>
      <c r="V7" s="195"/>
      <c r="W7" s="195"/>
      <c r="X7" s="195"/>
      <c r="Y7" s="473"/>
      <c r="Z7" s="473"/>
      <c r="AA7" s="473"/>
      <c r="AB7" s="473"/>
      <c r="AC7" s="20"/>
      <c r="AD7" s="20"/>
      <c r="AE7" s="20"/>
      <c r="AF7" s="20"/>
      <c r="AG7" s="20"/>
    </row>
    <row r="8" spans="1:36" ht="6.75" hidden="1" customHeight="1">
      <c r="A8" s="511"/>
      <c r="B8" s="195"/>
      <c r="C8" s="195"/>
      <c r="D8" s="791"/>
      <c r="E8" s="792"/>
      <c r="F8" s="792"/>
      <c r="G8" s="792"/>
      <c r="H8" s="792"/>
      <c r="I8" s="792"/>
      <c r="J8" s="792"/>
      <c r="K8" s="793"/>
      <c r="L8" s="195"/>
      <c r="M8" s="195"/>
      <c r="N8" s="195"/>
      <c r="O8" s="195"/>
      <c r="P8" s="195"/>
      <c r="Q8" s="195"/>
      <c r="R8" s="195"/>
      <c r="S8" s="195"/>
      <c r="T8" s="195"/>
      <c r="U8" s="195"/>
      <c r="V8" s="195"/>
      <c r="W8" s="195"/>
      <c r="X8" s="195"/>
      <c r="Y8" s="473"/>
      <c r="Z8" s="473"/>
      <c r="AA8" s="473"/>
      <c r="AB8" s="473"/>
      <c r="AC8" s="20"/>
      <c r="AD8" s="20"/>
      <c r="AE8" s="20"/>
      <c r="AF8" s="20"/>
      <c r="AG8" s="20"/>
      <c r="AH8" s="20"/>
      <c r="AI8" s="20"/>
      <c r="AJ8" s="20"/>
    </row>
    <row r="9" spans="1:36" ht="17.25" hidden="1" customHeight="1">
      <c r="A9" s="505" t="s">
        <v>2</v>
      </c>
      <c r="B9" s="195" t="s">
        <v>620</v>
      </c>
      <c r="C9" s="506" t="s">
        <v>44</v>
      </c>
      <c r="D9" s="790">
        <v>0</v>
      </c>
      <c r="E9" s="784">
        <v>0</v>
      </c>
      <c r="F9" s="784">
        <f>D9+E9</f>
        <v>0</v>
      </c>
      <c r="G9" s="784">
        <v>0</v>
      </c>
      <c r="H9" s="784">
        <v>0</v>
      </c>
      <c r="I9" s="784">
        <f>F9-G9-H9</f>
        <v>0</v>
      </c>
      <c r="J9" s="784">
        <v>0</v>
      </c>
      <c r="K9" s="785">
        <f>I9-J9</f>
        <v>0</v>
      </c>
      <c r="L9" s="195"/>
      <c r="M9" s="195"/>
      <c r="N9" s="195"/>
      <c r="O9" s="195"/>
      <c r="P9" s="195"/>
      <c r="Q9" s="195"/>
      <c r="R9" s="195"/>
      <c r="S9" s="195"/>
      <c r="T9" s="195"/>
      <c r="U9" s="195"/>
      <c r="V9" s="195"/>
      <c r="W9" s="195"/>
      <c r="X9" s="195"/>
      <c r="Y9" s="473"/>
      <c r="Z9" s="473"/>
      <c r="AA9" s="473"/>
      <c r="AB9" s="473"/>
      <c r="AC9" s="20"/>
      <c r="AD9" s="20"/>
      <c r="AE9" s="20"/>
      <c r="AF9" s="20"/>
      <c r="AG9" s="20"/>
    </row>
    <row r="10" spans="1:36" ht="16.5" hidden="1" customHeight="1">
      <c r="A10" s="508"/>
      <c r="B10" s="509" t="s">
        <v>577</v>
      </c>
      <c r="C10" s="510" t="s">
        <v>10</v>
      </c>
      <c r="D10" s="794">
        <v>0</v>
      </c>
      <c r="E10" s="788">
        <v>0</v>
      </c>
      <c r="F10" s="788">
        <f>D10+E10</f>
        <v>0</v>
      </c>
      <c r="G10" s="788">
        <v>0</v>
      </c>
      <c r="H10" s="788">
        <v>0</v>
      </c>
      <c r="I10" s="788">
        <f>F10-G10-H10</f>
        <v>0</v>
      </c>
      <c r="J10" s="788">
        <v>0</v>
      </c>
      <c r="K10" s="789">
        <f>I10-J10</f>
        <v>0</v>
      </c>
      <c r="L10" s="195"/>
      <c r="M10" s="195"/>
      <c r="N10" s="195"/>
      <c r="O10" s="195"/>
      <c r="P10" s="195"/>
      <c r="Q10" s="195"/>
      <c r="R10" s="195"/>
      <c r="S10" s="195"/>
      <c r="T10" s="195"/>
      <c r="U10" s="195"/>
      <c r="V10" s="195"/>
      <c r="W10" s="195"/>
      <c r="X10" s="195"/>
      <c r="Y10" s="473"/>
      <c r="Z10" s="473"/>
      <c r="AA10" s="473"/>
      <c r="AB10" s="473"/>
      <c r="AC10" s="20"/>
      <c r="AD10" s="20"/>
      <c r="AE10" s="20"/>
      <c r="AF10" s="20"/>
      <c r="AG10" s="20"/>
    </row>
    <row r="11" spans="1:36" ht="17.25" hidden="1" customHeight="1">
      <c r="A11" s="505"/>
      <c r="B11" s="195" t="s">
        <v>6</v>
      </c>
      <c r="C11" s="506"/>
      <c r="D11" s="790">
        <f t="shared" ref="D11:K11" si="1">SUM(D9:D10)</f>
        <v>0</v>
      </c>
      <c r="E11" s="784">
        <f t="shared" si="1"/>
        <v>0</v>
      </c>
      <c r="F11" s="784">
        <f t="shared" si="1"/>
        <v>0</v>
      </c>
      <c r="G11" s="784">
        <f t="shared" si="1"/>
        <v>0</v>
      </c>
      <c r="H11" s="784">
        <f t="shared" si="1"/>
        <v>0</v>
      </c>
      <c r="I11" s="784">
        <f t="shared" si="1"/>
        <v>0</v>
      </c>
      <c r="J11" s="784">
        <f t="shared" si="1"/>
        <v>0</v>
      </c>
      <c r="K11" s="785">
        <f t="shared" si="1"/>
        <v>0</v>
      </c>
      <c r="L11" s="195"/>
      <c r="M11" s="195"/>
      <c r="N11" s="195"/>
      <c r="O11" s="195"/>
      <c r="P11" s="195"/>
      <c r="Q11" s="195"/>
      <c r="R11" s="195"/>
      <c r="S11" s="195"/>
      <c r="T11" s="195"/>
      <c r="U11" s="195"/>
      <c r="V11" s="195"/>
      <c r="W11" s="195"/>
      <c r="X11" s="195"/>
      <c r="Y11" s="473"/>
      <c r="Z11" s="473"/>
      <c r="AA11" s="473"/>
      <c r="AB11" s="473"/>
      <c r="AC11" s="20"/>
      <c r="AD11" s="20"/>
      <c r="AE11" s="20"/>
      <c r="AF11" s="20"/>
      <c r="AG11" s="20"/>
    </row>
    <row r="12" spans="1:36" ht="6" hidden="1" customHeight="1">
      <c r="A12" s="511"/>
      <c r="B12" s="195"/>
      <c r="C12" s="195"/>
      <c r="D12" s="791"/>
      <c r="E12" s="792"/>
      <c r="F12" s="792"/>
      <c r="G12" s="792"/>
      <c r="H12" s="792"/>
      <c r="I12" s="792"/>
      <c r="J12" s="792"/>
      <c r="K12" s="793"/>
      <c r="L12" s="195"/>
      <c r="M12" s="195"/>
      <c r="N12" s="195"/>
      <c r="O12" s="195"/>
      <c r="P12" s="195"/>
      <c r="Q12" s="195"/>
      <c r="R12" s="195"/>
      <c r="S12" s="195"/>
      <c r="T12" s="195"/>
      <c r="U12" s="195"/>
      <c r="V12" s="195"/>
      <c r="W12" s="195"/>
      <c r="X12" s="195"/>
      <c r="Y12" s="473"/>
      <c r="Z12" s="473"/>
      <c r="AA12" s="473"/>
      <c r="AB12" s="473"/>
      <c r="AC12" s="20"/>
      <c r="AD12" s="20"/>
      <c r="AE12" s="20"/>
      <c r="AF12" s="20"/>
      <c r="AG12" s="20"/>
      <c r="AH12" s="20"/>
      <c r="AI12" s="20"/>
      <c r="AJ12" s="20"/>
    </row>
    <row r="13" spans="1:36" ht="17.25" customHeight="1">
      <c r="A13" s="505" t="s">
        <v>3</v>
      </c>
      <c r="B13" s="195" t="s">
        <v>620</v>
      </c>
      <c r="C13" s="506" t="s">
        <v>44</v>
      </c>
      <c r="D13" s="790">
        <v>0</v>
      </c>
      <c r="E13" s="784">
        <v>-2</v>
      </c>
      <c r="F13" s="784">
        <v>-2</v>
      </c>
      <c r="G13" s="784">
        <v>5</v>
      </c>
      <c r="H13" s="784">
        <v>0</v>
      </c>
      <c r="I13" s="784">
        <v>-7</v>
      </c>
      <c r="J13" s="784">
        <v>-1</v>
      </c>
      <c r="K13" s="785">
        <v>-6</v>
      </c>
      <c r="L13" s="195"/>
      <c r="M13" s="195"/>
      <c r="N13" s="195"/>
      <c r="O13" s="195"/>
      <c r="P13" s="195"/>
      <c r="Q13" s="195"/>
      <c r="R13" s="195"/>
      <c r="S13" s="195"/>
      <c r="T13" s="195"/>
      <c r="U13" s="195"/>
      <c r="V13" s="195"/>
      <c r="W13" s="195"/>
      <c r="X13" s="195"/>
      <c r="Y13" s="473"/>
      <c r="Z13" s="473"/>
      <c r="AA13" s="473"/>
      <c r="AB13" s="473"/>
      <c r="AC13" s="20"/>
      <c r="AD13" s="20"/>
      <c r="AE13" s="20"/>
      <c r="AF13" s="20"/>
      <c r="AG13" s="20"/>
    </row>
    <row r="14" spans="1:36" ht="17.25" customHeight="1">
      <c r="A14" s="508"/>
      <c r="B14" s="509" t="s">
        <v>577</v>
      </c>
      <c r="C14" s="510" t="s">
        <v>10</v>
      </c>
      <c r="D14" s="794">
        <v>0</v>
      </c>
      <c r="E14" s="788">
        <v>-2</v>
      </c>
      <c r="F14" s="788">
        <v>-2</v>
      </c>
      <c r="G14" s="788">
        <v>0</v>
      </c>
      <c r="H14" s="788">
        <v>0</v>
      </c>
      <c r="I14" s="788">
        <v>-2</v>
      </c>
      <c r="J14" s="788">
        <v>0</v>
      </c>
      <c r="K14" s="789">
        <v>-2</v>
      </c>
      <c r="L14" s="195"/>
      <c r="M14" s="195"/>
      <c r="N14" s="195"/>
      <c r="O14" s="195"/>
      <c r="P14" s="195"/>
      <c r="Q14" s="195"/>
      <c r="R14" s="195"/>
      <c r="S14" s="195"/>
      <c r="T14" s="195"/>
      <c r="U14" s="195"/>
      <c r="V14" s="195"/>
      <c r="W14" s="195"/>
      <c r="X14" s="195"/>
      <c r="Y14" s="473"/>
      <c r="Z14" s="473"/>
      <c r="AA14" s="473"/>
      <c r="AB14" s="473"/>
      <c r="AC14" s="20"/>
      <c r="AD14" s="20"/>
      <c r="AE14" s="20"/>
      <c r="AF14" s="20"/>
      <c r="AG14" s="20"/>
    </row>
    <row r="15" spans="1:36" ht="17.25" customHeight="1">
      <c r="A15" s="505"/>
      <c r="B15" s="195" t="s">
        <v>6</v>
      </c>
      <c r="C15" s="506"/>
      <c r="D15" s="790">
        <v>0</v>
      </c>
      <c r="E15" s="784">
        <v>-4</v>
      </c>
      <c r="F15" s="784">
        <v>-4</v>
      </c>
      <c r="G15" s="784">
        <v>5</v>
      </c>
      <c r="H15" s="784">
        <v>0</v>
      </c>
      <c r="I15" s="784">
        <v>-9</v>
      </c>
      <c r="J15" s="784">
        <v>-1</v>
      </c>
      <c r="K15" s="785">
        <v>-8</v>
      </c>
      <c r="L15" s="195"/>
      <c r="M15" s="195"/>
      <c r="N15" s="195"/>
      <c r="O15" s="195"/>
      <c r="P15" s="195"/>
      <c r="Q15" s="195"/>
      <c r="R15" s="195"/>
      <c r="S15" s="195"/>
      <c r="T15" s="195"/>
      <c r="U15" s="195"/>
      <c r="V15" s="195"/>
      <c r="W15" s="195"/>
      <c r="X15" s="195"/>
      <c r="Y15" s="473"/>
      <c r="Z15" s="473"/>
      <c r="AA15" s="473"/>
      <c r="AB15" s="473"/>
      <c r="AC15" s="20"/>
      <c r="AD15" s="20"/>
      <c r="AE15" s="20"/>
      <c r="AF15" s="20"/>
      <c r="AG15" s="20"/>
    </row>
    <row r="16" spans="1:36" ht="6" customHeight="1">
      <c r="A16" s="1012"/>
      <c r="B16" s="195"/>
      <c r="C16" s="195"/>
      <c r="D16" s="791"/>
      <c r="E16" s="792"/>
      <c r="F16" s="792"/>
      <c r="G16" s="792"/>
      <c r="H16" s="792"/>
      <c r="I16" s="792"/>
      <c r="J16" s="792"/>
      <c r="K16" s="793"/>
      <c r="L16" s="195"/>
      <c r="M16" s="195"/>
      <c r="N16" s="195"/>
      <c r="O16" s="195"/>
      <c r="P16" s="195"/>
      <c r="Q16" s="195"/>
      <c r="R16" s="195"/>
      <c r="S16" s="195"/>
      <c r="T16" s="195"/>
      <c r="U16" s="195"/>
      <c r="V16" s="195"/>
      <c r="W16" s="195"/>
      <c r="X16" s="195"/>
      <c r="Y16" s="473"/>
      <c r="Z16" s="473"/>
      <c r="AA16" s="473"/>
      <c r="AB16" s="473"/>
      <c r="AC16" s="20"/>
      <c r="AD16" s="20"/>
      <c r="AE16" s="20"/>
      <c r="AF16" s="20"/>
      <c r="AG16" s="20"/>
      <c r="AH16" s="20"/>
      <c r="AI16" s="20"/>
      <c r="AJ16" s="20"/>
    </row>
    <row r="17" spans="1:36" ht="17.25" customHeight="1">
      <c r="A17" s="1985" t="s">
        <v>4</v>
      </c>
      <c r="B17" s="1975" t="s">
        <v>620</v>
      </c>
      <c r="C17" s="1982" t="s">
        <v>44</v>
      </c>
      <c r="D17" s="794">
        <v>0</v>
      </c>
      <c r="E17" s="1983">
        <v>-2</v>
      </c>
      <c r="F17" s="1983">
        <v>-2</v>
      </c>
      <c r="G17" s="1983">
        <v>4</v>
      </c>
      <c r="H17" s="1983">
        <v>0</v>
      </c>
      <c r="I17" s="1983">
        <v>-6</v>
      </c>
      <c r="J17" s="1983">
        <v>-1</v>
      </c>
      <c r="K17" s="1984">
        <v>-5</v>
      </c>
      <c r="L17" s="195"/>
      <c r="M17" s="195"/>
      <c r="N17" s="195"/>
      <c r="O17" s="195"/>
      <c r="P17" s="195"/>
      <c r="Q17" s="195"/>
      <c r="R17" s="195"/>
      <c r="S17" s="195"/>
      <c r="T17" s="195"/>
      <c r="U17" s="195"/>
      <c r="V17" s="195"/>
      <c r="W17" s="195"/>
      <c r="X17" s="195"/>
      <c r="Y17" s="473"/>
      <c r="Z17" s="473"/>
      <c r="AA17" s="473"/>
      <c r="AB17" s="473"/>
      <c r="AC17" s="20"/>
      <c r="AD17" s="20"/>
      <c r="AE17" s="20"/>
      <c r="AF17" s="20"/>
      <c r="AG17" s="20"/>
    </row>
    <row r="18" spans="1:36" ht="17.25" customHeight="1">
      <c r="A18" s="505"/>
      <c r="B18" s="195" t="s">
        <v>6</v>
      </c>
      <c r="C18" s="506"/>
      <c r="D18" s="790">
        <v>0</v>
      </c>
      <c r="E18" s="784">
        <v>-2</v>
      </c>
      <c r="F18" s="784">
        <v>-2</v>
      </c>
      <c r="G18" s="784">
        <v>4</v>
      </c>
      <c r="H18" s="784">
        <v>0</v>
      </c>
      <c r="I18" s="784">
        <v>-6</v>
      </c>
      <c r="J18" s="784">
        <v>-1</v>
      </c>
      <c r="K18" s="785">
        <v>-5</v>
      </c>
      <c r="L18" s="195"/>
      <c r="M18" s="195"/>
      <c r="N18" s="195"/>
      <c r="O18" s="195"/>
      <c r="P18" s="195"/>
      <c r="Q18" s="195"/>
      <c r="R18" s="195"/>
      <c r="S18" s="195"/>
      <c r="T18" s="195"/>
      <c r="U18" s="195"/>
      <c r="V18" s="195"/>
      <c r="W18" s="195"/>
      <c r="X18" s="195"/>
      <c r="Y18" s="473"/>
      <c r="Z18" s="473"/>
      <c r="AA18" s="473"/>
      <c r="AB18" s="473"/>
      <c r="AC18" s="20"/>
      <c r="AD18" s="20"/>
      <c r="AE18" s="20"/>
      <c r="AF18" s="20"/>
      <c r="AG18" s="20"/>
    </row>
    <row r="19" spans="1:36" ht="17.25" customHeight="1" thickBot="1">
      <c r="A19" s="1013" t="s">
        <v>6</v>
      </c>
      <c r="B19" s="1014"/>
      <c r="C19" s="1014"/>
      <c r="D19" s="1015">
        <v>0</v>
      </c>
      <c r="E19" s="1016">
        <v>-6</v>
      </c>
      <c r="F19" s="1016">
        <v>-6</v>
      </c>
      <c r="G19" s="1016">
        <v>9</v>
      </c>
      <c r="H19" s="1016">
        <v>0</v>
      </c>
      <c r="I19" s="1016">
        <v>-15</v>
      </c>
      <c r="J19" s="1016">
        <v>-2</v>
      </c>
      <c r="K19" s="1017">
        <v>-13</v>
      </c>
      <c r="L19" s="195"/>
      <c r="M19" s="195"/>
      <c r="N19" s="195"/>
      <c r="O19" s="195"/>
      <c r="P19" s="195"/>
      <c r="Q19" s="195"/>
      <c r="R19" s="195"/>
      <c r="S19" s="195"/>
      <c r="T19" s="195"/>
      <c r="U19" s="195"/>
      <c r="V19" s="195"/>
      <c r="W19" s="195"/>
      <c r="X19" s="195"/>
      <c r="Y19" s="473"/>
      <c r="Z19" s="473"/>
      <c r="AA19" s="473"/>
      <c r="AB19" s="473"/>
      <c r="AC19" s="20"/>
      <c r="AD19" s="20"/>
      <c r="AE19" s="20"/>
      <c r="AF19" s="20"/>
      <c r="AG19" s="20"/>
    </row>
    <row r="20" spans="1:36" ht="16.5" customHeight="1" thickBot="1">
      <c r="A20" s="2625" t="s">
        <v>560</v>
      </c>
      <c r="B20" s="2626"/>
      <c r="C20" s="2626"/>
      <c r="D20" s="2626"/>
      <c r="E20" s="2626"/>
      <c r="F20" s="2626"/>
      <c r="G20" s="2626"/>
      <c r="H20" s="2626"/>
      <c r="I20" s="2626"/>
      <c r="J20" s="2626"/>
      <c r="K20" s="2627"/>
      <c r="L20" s="195"/>
      <c r="M20" s="195"/>
      <c r="N20" s="195"/>
      <c r="O20" s="195"/>
      <c r="P20" s="195"/>
      <c r="Q20" s="195"/>
      <c r="R20" s="195"/>
      <c r="S20" s="195"/>
      <c r="T20" s="195"/>
      <c r="U20" s="195"/>
      <c r="V20" s="195"/>
      <c r="W20" s="195"/>
      <c r="X20" s="195"/>
      <c r="Y20" s="473"/>
      <c r="Z20" s="473"/>
      <c r="AA20" s="473"/>
      <c r="AB20" s="473"/>
      <c r="AC20" s="20"/>
      <c r="AD20" s="20"/>
      <c r="AE20" s="20"/>
      <c r="AF20" s="20"/>
      <c r="AG20" s="20"/>
      <c r="AH20" s="20"/>
      <c r="AI20" s="20"/>
      <c r="AJ20" s="20"/>
    </row>
    <row r="21" spans="1:36" ht="16.5" customHeight="1">
      <c r="A21" s="505" t="s">
        <v>1</v>
      </c>
      <c r="B21" s="195" t="s">
        <v>620</v>
      </c>
      <c r="C21" s="506" t="s">
        <v>44</v>
      </c>
      <c r="D21" s="782">
        <v>0</v>
      </c>
      <c r="E21" s="783">
        <v>-4</v>
      </c>
      <c r="F21" s="784">
        <v>-4</v>
      </c>
      <c r="G21" s="783">
        <v>5</v>
      </c>
      <c r="H21" s="783">
        <v>0</v>
      </c>
      <c r="I21" s="784">
        <v>-9</v>
      </c>
      <c r="J21" s="784">
        <v>-2</v>
      </c>
      <c r="K21" s="785">
        <v>-7</v>
      </c>
      <c r="L21" s="195"/>
      <c r="M21" s="195"/>
      <c r="N21" s="195"/>
      <c r="O21" s="195"/>
      <c r="P21" s="195"/>
      <c r="Q21" s="195"/>
      <c r="R21" s="195"/>
      <c r="S21" s="195"/>
      <c r="T21" s="195"/>
      <c r="U21" s="195"/>
      <c r="V21" s="195"/>
      <c r="W21" s="195"/>
      <c r="X21" s="195"/>
      <c r="Y21" s="473"/>
      <c r="Z21" s="473"/>
      <c r="AA21" s="473"/>
      <c r="AB21" s="473"/>
      <c r="AC21" s="20"/>
      <c r="AD21" s="20"/>
      <c r="AE21" s="20"/>
      <c r="AF21" s="20"/>
      <c r="AG21" s="20"/>
    </row>
    <row r="22" spans="1:36" ht="16.5" customHeight="1">
      <c r="A22" s="505"/>
      <c r="B22" s="195" t="s">
        <v>98</v>
      </c>
      <c r="C22" s="506" t="s">
        <v>10</v>
      </c>
      <c r="D22" s="782">
        <v>-2</v>
      </c>
      <c r="E22" s="783">
        <v>0</v>
      </c>
      <c r="F22" s="784">
        <v>-2</v>
      </c>
      <c r="G22" s="783">
        <v>0</v>
      </c>
      <c r="H22" s="783">
        <v>0</v>
      </c>
      <c r="I22" s="784">
        <v>-2</v>
      </c>
      <c r="J22" s="784">
        <v>-1</v>
      </c>
      <c r="K22" s="785">
        <v>-1</v>
      </c>
      <c r="L22" s="195"/>
      <c r="M22" s="195"/>
      <c r="N22" s="195"/>
      <c r="O22" s="195"/>
      <c r="P22" s="195"/>
      <c r="Q22" s="195"/>
      <c r="R22" s="195"/>
      <c r="S22" s="195"/>
      <c r="T22" s="195"/>
      <c r="U22" s="195"/>
      <c r="V22" s="195"/>
      <c r="W22" s="195"/>
      <c r="X22" s="195"/>
      <c r="Y22" s="473"/>
      <c r="Z22" s="473"/>
      <c r="AA22" s="473"/>
      <c r="AB22" s="473"/>
      <c r="AC22" s="20"/>
      <c r="AD22" s="20"/>
      <c r="AE22" s="20"/>
      <c r="AF22" s="20"/>
      <c r="AG22" s="20"/>
    </row>
    <row r="23" spans="1:36" ht="16.5" customHeight="1">
      <c r="A23" s="1011"/>
      <c r="B23" s="195" t="s">
        <v>577</v>
      </c>
      <c r="C23" s="506" t="s">
        <v>10</v>
      </c>
      <c r="D23" s="782">
        <v>0</v>
      </c>
      <c r="E23" s="783">
        <v>-2</v>
      </c>
      <c r="F23" s="784">
        <v>-2</v>
      </c>
      <c r="G23" s="783">
        <v>0</v>
      </c>
      <c r="H23" s="783">
        <v>0</v>
      </c>
      <c r="I23" s="784">
        <v>-2</v>
      </c>
      <c r="J23" s="784">
        <v>0</v>
      </c>
      <c r="K23" s="785">
        <v>-2</v>
      </c>
      <c r="L23" s="195"/>
      <c r="M23" s="195"/>
      <c r="N23" s="195"/>
      <c r="O23" s="195"/>
      <c r="P23" s="195"/>
      <c r="Q23" s="195"/>
      <c r="R23" s="195"/>
      <c r="S23" s="195"/>
      <c r="T23" s="195"/>
      <c r="U23" s="195"/>
      <c r="V23" s="195"/>
      <c r="W23" s="195"/>
      <c r="X23" s="195"/>
      <c r="Y23" s="473"/>
      <c r="Z23" s="473"/>
      <c r="AA23" s="473"/>
      <c r="AB23" s="473"/>
      <c r="AC23" s="20"/>
      <c r="AD23" s="20"/>
      <c r="AE23" s="20"/>
      <c r="AF23" s="20"/>
      <c r="AG23" s="20"/>
    </row>
    <row r="24" spans="1:36" ht="16.5" customHeight="1">
      <c r="A24" s="1011"/>
      <c r="B24" s="195" t="s">
        <v>548</v>
      </c>
      <c r="C24" s="506" t="s">
        <v>10</v>
      </c>
      <c r="D24" s="782">
        <v>0</v>
      </c>
      <c r="E24" s="783">
        <v>0</v>
      </c>
      <c r="F24" s="784">
        <v>0</v>
      </c>
      <c r="G24" s="783">
        <v>131</v>
      </c>
      <c r="H24" s="783">
        <v>0</v>
      </c>
      <c r="I24" s="784">
        <v>-131</v>
      </c>
      <c r="J24" s="784">
        <v>-35</v>
      </c>
      <c r="K24" s="785">
        <v>-96</v>
      </c>
      <c r="L24" s="195"/>
      <c r="M24" s="195"/>
      <c r="N24" s="195"/>
      <c r="O24" s="195"/>
      <c r="P24" s="195"/>
      <c r="Q24" s="195"/>
      <c r="R24" s="195"/>
      <c r="S24" s="195"/>
      <c r="T24" s="195"/>
      <c r="U24" s="195"/>
      <c r="V24" s="195"/>
      <c r="W24" s="195"/>
      <c r="X24" s="195"/>
      <c r="Y24" s="473"/>
      <c r="Z24" s="473"/>
      <c r="AA24" s="473"/>
      <c r="AB24" s="473"/>
      <c r="AC24" s="20"/>
      <c r="AD24" s="20"/>
      <c r="AE24" s="20"/>
      <c r="AF24" s="20"/>
      <c r="AG24" s="20"/>
    </row>
    <row r="25" spans="1:36" ht="16.5" customHeight="1">
      <c r="A25" s="505"/>
      <c r="B25" s="195" t="s">
        <v>708</v>
      </c>
      <c r="C25" s="506" t="s">
        <v>10</v>
      </c>
      <c r="D25" s="782">
        <v>0</v>
      </c>
      <c r="E25" s="783">
        <v>0</v>
      </c>
      <c r="F25" s="784">
        <v>0</v>
      </c>
      <c r="G25" s="783">
        <v>44</v>
      </c>
      <c r="H25" s="783">
        <v>0</v>
      </c>
      <c r="I25" s="784">
        <v>-44</v>
      </c>
      <c r="J25" s="784">
        <v>-12</v>
      </c>
      <c r="K25" s="785">
        <v>-32</v>
      </c>
      <c r="L25" s="195"/>
      <c r="M25" s="195"/>
      <c r="N25" s="195"/>
      <c r="O25" s="195"/>
      <c r="P25" s="195"/>
      <c r="Q25" s="195"/>
      <c r="R25" s="195"/>
      <c r="S25" s="195"/>
      <c r="T25" s="195"/>
      <c r="U25" s="195"/>
      <c r="V25" s="195"/>
      <c r="W25" s="195"/>
      <c r="X25" s="195"/>
      <c r="Y25" s="473"/>
      <c r="Z25" s="473"/>
      <c r="AA25" s="473"/>
      <c r="AB25" s="473"/>
      <c r="AC25" s="20"/>
      <c r="AD25" s="20"/>
      <c r="AE25" s="20"/>
      <c r="AF25" s="20"/>
      <c r="AG25" s="20"/>
    </row>
    <row r="26" spans="1:36" ht="16.5" customHeight="1">
      <c r="A26" s="508"/>
      <c r="B26" s="509" t="s">
        <v>709</v>
      </c>
      <c r="C26" s="510" t="s">
        <v>10</v>
      </c>
      <c r="D26" s="786">
        <v>0</v>
      </c>
      <c r="E26" s="787">
        <v>0</v>
      </c>
      <c r="F26" s="788">
        <v>0</v>
      </c>
      <c r="G26" s="787">
        <v>25</v>
      </c>
      <c r="H26" s="787">
        <v>0</v>
      </c>
      <c r="I26" s="788">
        <v>-25</v>
      </c>
      <c r="J26" s="788">
        <v>-7</v>
      </c>
      <c r="K26" s="789">
        <v>-18</v>
      </c>
      <c r="L26" s="195"/>
      <c r="M26" s="195"/>
      <c r="N26" s="195"/>
      <c r="O26" s="195"/>
      <c r="P26" s="195"/>
      <c r="Q26" s="195"/>
      <c r="R26" s="195"/>
      <c r="S26" s="195"/>
      <c r="T26" s="195"/>
      <c r="U26" s="195"/>
      <c r="V26" s="195"/>
      <c r="W26" s="195"/>
      <c r="X26" s="195"/>
      <c r="Y26" s="473"/>
      <c r="Z26" s="473"/>
      <c r="AA26" s="473"/>
      <c r="AB26" s="473"/>
      <c r="AC26" s="20"/>
      <c r="AD26" s="20"/>
      <c r="AE26" s="20"/>
      <c r="AF26" s="20"/>
      <c r="AG26" s="20"/>
    </row>
    <row r="27" spans="1:36" ht="16.5" customHeight="1">
      <c r="A27" s="505"/>
      <c r="B27" s="195" t="s">
        <v>6</v>
      </c>
      <c r="C27" s="506"/>
      <c r="D27" s="790">
        <v>-2</v>
      </c>
      <c r="E27" s="784">
        <v>-6</v>
      </c>
      <c r="F27" s="784">
        <v>-8</v>
      </c>
      <c r="G27" s="784">
        <v>205</v>
      </c>
      <c r="H27" s="784">
        <v>0</v>
      </c>
      <c r="I27" s="784">
        <v>-213</v>
      </c>
      <c r="J27" s="784">
        <v>-57</v>
      </c>
      <c r="K27" s="785">
        <v>-156</v>
      </c>
      <c r="L27" s="195"/>
      <c r="M27" s="195"/>
      <c r="N27" s="195"/>
      <c r="O27" s="195"/>
      <c r="P27" s="195"/>
      <c r="Q27" s="195"/>
      <c r="R27" s="195"/>
      <c r="S27" s="195"/>
      <c r="T27" s="195"/>
      <c r="U27" s="195"/>
      <c r="V27" s="195"/>
      <c r="W27" s="195"/>
      <c r="X27" s="195"/>
      <c r="Y27" s="473"/>
      <c r="Z27" s="473"/>
      <c r="AA27" s="473"/>
      <c r="AB27" s="473"/>
      <c r="AC27" s="20"/>
      <c r="AD27" s="20"/>
      <c r="AE27" s="20"/>
      <c r="AF27" s="20"/>
      <c r="AG27" s="20"/>
    </row>
    <row r="28" spans="1:36" ht="12.75" customHeight="1">
      <c r="A28" s="511"/>
      <c r="B28" s="195"/>
      <c r="C28" s="195"/>
      <c r="D28" s="791"/>
      <c r="E28" s="792"/>
      <c r="F28" s="792"/>
      <c r="G28" s="792"/>
      <c r="H28" s="792"/>
      <c r="I28" s="792"/>
      <c r="J28" s="792"/>
      <c r="K28" s="793"/>
      <c r="L28" s="195"/>
      <c r="M28" s="195"/>
      <c r="N28" s="195"/>
      <c r="O28" s="195"/>
      <c r="P28" s="195"/>
      <c r="Q28" s="195"/>
      <c r="R28" s="195"/>
      <c r="S28" s="195"/>
      <c r="T28" s="195"/>
      <c r="U28" s="195"/>
      <c r="V28" s="195"/>
      <c r="W28" s="195"/>
      <c r="X28" s="195"/>
      <c r="Y28" s="473"/>
      <c r="Z28" s="473"/>
      <c r="AA28" s="473"/>
      <c r="AB28" s="473"/>
      <c r="AC28" s="20"/>
      <c r="AD28" s="20"/>
      <c r="AE28" s="20"/>
      <c r="AF28" s="20"/>
      <c r="AG28" s="20"/>
      <c r="AH28" s="20"/>
      <c r="AI28" s="20"/>
      <c r="AJ28" s="20"/>
    </row>
    <row r="29" spans="1:36" ht="17.25" customHeight="1">
      <c r="A29" s="505" t="s">
        <v>2</v>
      </c>
      <c r="B29" s="195" t="s">
        <v>620</v>
      </c>
      <c r="C29" s="506" t="s">
        <v>44</v>
      </c>
      <c r="D29" s="790">
        <v>0</v>
      </c>
      <c r="E29" s="784">
        <v>-2</v>
      </c>
      <c r="F29" s="784">
        <v>-2</v>
      </c>
      <c r="G29" s="784">
        <v>5</v>
      </c>
      <c r="H29" s="784">
        <v>0</v>
      </c>
      <c r="I29" s="784">
        <v>-7</v>
      </c>
      <c r="J29" s="784">
        <v>-1</v>
      </c>
      <c r="K29" s="785">
        <v>-6</v>
      </c>
      <c r="L29" s="195"/>
      <c r="M29" s="195"/>
      <c r="N29" s="195"/>
      <c r="O29" s="195"/>
      <c r="P29" s="195"/>
      <c r="Q29" s="195"/>
      <c r="R29" s="195"/>
      <c r="S29" s="195"/>
      <c r="T29" s="195"/>
      <c r="U29" s="195"/>
      <c r="V29" s="195"/>
      <c r="W29" s="195"/>
      <c r="X29" s="195"/>
      <c r="Y29" s="473"/>
      <c r="Z29" s="473"/>
      <c r="AA29" s="473"/>
      <c r="AB29" s="473"/>
      <c r="AC29" s="20"/>
      <c r="AD29" s="20"/>
      <c r="AE29" s="20"/>
      <c r="AF29" s="20"/>
      <c r="AG29" s="20"/>
    </row>
    <row r="30" spans="1:36" ht="17.25" customHeight="1">
      <c r="A30" s="505"/>
      <c r="B30" s="195" t="s">
        <v>98</v>
      </c>
      <c r="C30" s="507" t="s">
        <v>10</v>
      </c>
      <c r="D30" s="790">
        <v>-2</v>
      </c>
      <c r="E30" s="784">
        <v>0</v>
      </c>
      <c r="F30" s="784">
        <v>-2</v>
      </c>
      <c r="G30" s="784">
        <v>0</v>
      </c>
      <c r="H30" s="784">
        <v>0</v>
      </c>
      <c r="I30" s="784">
        <v>-2</v>
      </c>
      <c r="J30" s="784">
        <v>-1</v>
      </c>
      <c r="K30" s="785">
        <v>-1</v>
      </c>
      <c r="L30" s="195"/>
      <c r="M30" s="195"/>
      <c r="N30" s="195"/>
      <c r="O30" s="195"/>
      <c r="P30" s="195"/>
      <c r="Q30" s="195"/>
      <c r="R30" s="195"/>
      <c r="S30" s="195"/>
      <c r="T30" s="195"/>
      <c r="U30" s="195"/>
      <c r="V30" s="195"/>
      <c r="W30" s="195"/>
      <c r="X30" s="195"/>
      <c r="Y30" s="473"/>
      <c r="Z30" s="473"/>
      <c r="AA30" s="473"/>
      <c r="AB30" s="473"/>
      <c r="AC30" s="20"/>
      <c r="AD30" s="20"/>
      <c r="AE30" s="20"/>
      <c r="AF30" s="20"/>
      <c r="AG30" s="20"/>
    </row>
    <row r="31" spans="1:36" ht="16.5" customHeight="1">
      <c r="A31" s="508"/>
      <c r="B31" s="509" t="s">
        <v>577</v>
      </c>
      <c r="C31" s="510" t="s">
        <v>10</v>
      </c>
      <c r="D31" s="794">
        <v>0</v>
      </c>
      <c r="E31" s="788">
        <v>-1</v>
      </c>
      <c r="F31" s="788">
        <v>-1</v>
      </c>
      <c r="G31" s="788">
        <v>0</v>
      </c>
      <c r="H31" s="788">
        <v>0</v>
      </c>
      <c r="I31" s="788">
        <v>-1</v>
      </c>
      <c r="J31" s="788">
        <v>0</v>
      </c>
      <c r="K31" s="789">
        <v>-1</v>
      </c>
      <c r="L31" s="195"/>
      <c r="M31" s="195"/>
      <c r="N31" s="195"/>
      <c r="O31" s="195"/>
      <c r="P31" s="195"/>
      <c r="Q31" s="195"/>
      <c r="R31" s="195"/>
      <c r="S31" s="195"/>
      <c r="T31" s="195"/>
      <c r="U31" s="195"/>
      <c r="V31" s="195"/>
      <c r="W31" s="195"/>
      <c r="X31" s="195"/>
      <c r="Y31" s="473"/>
      <c r="Z31" s="473"/>
      <c r="AA31" s="473"/>
      <c r="AB31" s="473"/>
      <c r="AC31" s="20"/>
      <c r="AD31" s="20"/>
      <c r="AE31" s="20"/>
      <c r="AF31" s="20"/>
      <c r="AG31" s="20"/>
    </row>
    <row r="32" spans="1:36" ht="17.25" customHeight="1">
      <c r="A32" s="505"/>
      <c r="B32" s="195" t="s">
        <v>6</v>
      </c>
      <c r="C32" s="506"/>
      <c r="D32" s="790">
        <v>-2</v>
      </c>
      <c r="E32" s="784">
        <v>-3</v>
      </c>
      <c r="F32" s="784">
        <v>-5</v>
      </c>
      <c r="G32" s="784">
        <v>5</v>
      </c>
      <c r="H32" s="784">
        <v>0</v>
      </c>
      <c r="I32" s="784">
        <v>-10</v>
      </c>
      <c r="J32" s="784">
        <v>-2</v>
      </c>
      <c r="K32" s="785">
        <v>-8</v>
      </c>
      <c r="L32" s="195"/>
      <c r="M32" s="195"/>
      <c r="N32" s="195"/>
      <c r="O32" s="195"/>
      <c r="P32" s="195"/>
      <c r="Q32" s="195"/>
      <c r="R32" s="195"/>
      <c r="S32" s="195"/>
      <c r="T32" s="195"/>
      <c r="U32" s="195"/>
      <c r="V32" s="195"/>
      <c r="W32" s="195"/>
      <c r="X32" s="195"/>
      <c r="Y32" s="473"/>
      <c r="Z32" s="473"/>
      <c r="AA32" s="473"/>
      <c r="AB32" s="473"/>
      <c r="AC32" s="20"/>
      <c r="AD32" s="20"/>
      <c r="AE32" s="20"/>
      <c r="AF32" s="20"/>
      <c r="AG32" s="20"/>
    </row>
    <row r="33" spans="1:36" ht="6" customHeight="1">
      <c r="A33" s="511"/>
      <c r="B33" s="195"/>
      <c r="C33" s="195"/>
      <c r="D33" s="791"/>
      <c r="E33" s="792"/>
      <c r="F33" s="792"/>
      <c r="G33" s="792"/>
      <c r="H33" s="792"/>
      <c r="I33" s="792"/>
      <c r="J33" s="792"/>
      <c r="K33" s="793"/>
      <c r="L33" s="195"/>
      <c r="M33" s="195"/>
      <c r="N33" s="195"/>
      <c r="O33" s="195"/>
      <c r="P33" s="195"/>
      <c r="Q33" s="195"/>
      <c r="R33" s="195"/>
      <c r="S33" s="195"/>
      <c r="T33" s="195"/>
      <c r="U33" s="195"/>
      <c r="V33" s="195"/>
      <c r="W33" s="195"/>
      <c r="X33" s="195"/>
      <c r="Y33" s="473"/>
      <c r="Z33" s="473"/>
      <c r="AA33" s="473"/>
      <c r="AB33" s="473"/>
      <c r="AC33" s="20"/>
      <c r="AD33" s="20"/>
      <c r="AE33" s="20"/>
      <c r="AF33" s="20"/>
      <c r="AG33" s="20"/>
      <c r="AH33" s="20"/>
      <c r="AI33" s="20"/>
      <c r="AJ33" s="20"/>
    </row>
    <row r="34" spans="1:36" ht="17.25" customHeight="1">
      <c r="A34" s="505" t="s">
        <v>3</v>
      </c>
      <c r="B34" s="195" t="s">
        <v>620</v>
      </c>
      <c r="C34" s="506" t="s">
        <v>44</v>
      </c>
      <c r="D34" s="790">
        <v>0</v>
      </c>
      <c r="E34" s="784">
        <v>-2</v>
      </c>
      <c r="F34" s="784">
        <v>-2</v>
      </c>
      <c r="G34" s="784">
        <v>5</v>
      </c>
      <c r="H34" s="784">
        <v>0</v>
      </c>
      <c r="I34" s="784">
        <v>-7</v>
      </c>
      <c r="J34" s="784">
        <v>-1</v>
      </c>
      <c r="K34" s="785">
        <v>-6</v>
      </c>
      <c r="L34" s="195"/>
      <c r="M34" s="195"/>
      <c r="N34" s="195"/>
      <c r="O34" s="195"/>
      <c r="P34" s="195"/>
      <c r="Q34" s="195"/>
      <c r="R34" s="195"/>
      <c r="S34" s="195"/>
      <c r="T34" s="195"/>
      <c r="U34" s="195"/>
      <c r="V34" s="195"/>
      <c r="W34" s="195"/>
      <c r="X34" s="195"/>
      <c r="Y34" s="473"/>
      <c r="Z34" s="473"/>
      <c r="AA34" s="473"/>
      <c r="AB34" s="473"/>
      <c r="AC34" s="20"/>
      <c r="AD34" s="20"/>
      <c r="AE34" s="20"/>
      <c r="AF34" s="20"/>
      <c r="AG34" s="20"/>
    </row>
    <row r="35" spans="1:36" ht="17.25" customHeight="1">
      <c r="A35" s="505"/>
      <c r="B35" s="195" t="s">
        <v>98</v>
      </c>
      <c r="C35" s="507" t="s">
        <v>10</v>
      </c>
      <c r="D35" s="790">
        <v>-3</v>
      </c>
      <c r="E35" s="784">
        <v>0</v>
      </c>
      <c r="F35" s="784">
        <v>-3</v>
      </c>
      <c r="G35" s="784">
        <v>0</v>
      </c>
      <c r="H35" s="784">
        <v>0</v>
      </c>
      <c r="I35" s="784">
        <v>-3</v>
      </c>
      <c r="J35" s="784">
        <v>0</v>
      </c>
      <c r="K35" s="785">
        <v>-3</v>
      </c>
      <c r="L35" s="195"/>
      <c r="M35" s="195"/>
      <c r="N35" s="195"/>
      <c r="O35" s="195"/>
      <c r="P35" s="195"/>
      <c r="Q35" s="195"/>
      <c r="R35" s="195"/>
      <c r="S35" s="195"/>
      <c r="T35" s="195"/>
      <c r="U35" s="195"/>
      <c r="V35" s="195"/>
      <c r="W35" s="195"/>
      <c r="X35" s="195"/>
      <c r="Y35" s="473"/>
      <c r="Z35" s="473"/>
      <c r="AA35" s="473"/>
      <c r="AB35" s="473"/>
      <c r="AC35" s="20"/>
      <c r="AD35" s="20"/>
      <c r="AE35" s="20"/>
      <c r="AF35" s="20"/>
      <c r="AG35" s="20"/>
    </row>
    <row r="36" spans="1:36" ht="17.25" customHeight="1">
      <c r="A36" s="508"/>
      <c r="B36" s="509" t="s">
        <v>624</v>
      </c>
      <c r="C36" s="510" t="s">
        <v>10</v>
      </c>
      <c r="D36" s="794">
        <v>0</v>
      </c>
      <c r="E36" s="788">
        <v>0</v>
      </c>
      <c r="F36" s="788">
        <v>0</v>
      </c>
      <c r="G36" s="788">
        <v>0</v>
      </c>
      <c r="H36" s="788">
        <v>0</v>
      </c>
      <c r="I36" s="788">
        <v>0</v>
      </c>
      <c r="J36" s="788">
        <v>18</v>
      </c>
      <c r="K36" s="789">
        <v>-18</v>
      </c>
      <c r="L36" s="195"/>
      <c r="M36" s="195"/>
      <c r="N36" s="195"/>
      <c r="O36" s="195"/>
      <c r="P36" s="195"/>
      <c r="Q36" s="195"/>
      <c r="R36" s="195"/>
      <c r="S36" s="195"/>
      <c r="T36" s="195"/>
      <c r="U36" s="195"/>
      <c r="V36" s="195"/>
      <c r="W36" s="195"/>
      <c r="X36" s="195"/>
      <c r="Y36" s="473"/>
      <c r="Z36" s="473"/>
      <c r="AA36" s="473"/>
      <c r="AB36" s="473"/>
      <c r="AC36" s="20"/>
      <c r="AD36" s="20"/>
      <c r="AE36" s="20"/>
      <c r="AF36" s="20"/>
      <c r="AG36" s="20"/>
    </row>
    <row r="37" spans="1:36" ht="17.25" customHeight="1">
      <c r="A37" s="505"/>
      <c r="B37" s="195" t="s">
        <v>6</v>
      </c>
      <c r="C37" s="506"/>
      <c r="D37" s="790">
        <v>-3</v>
      </c>
      <c r="E37" s="784">
        <v>-2</v>
      </c>
      <c r="F37" s="784">
        <v>-5</v>
      </c>
      <c r="G37" s="784">
        <v>5</v>
      </c>
      <c r="H37" s="784">
        <v>0</v>
      </c>
      <c r="I37" s="784">
        <v>-10</v>
      </c>
      <c r="J37" s="784">
        <v>17</v>
      </c>
      <c r="K37" s="785">
        <v>-27</v>
      </c>
      <c r="L37" s="195"/>
      <c r="M37" s="195"/>
      <c r="N37" s="195"/>
      <c r="O37" s="195"/>
      <c r="P37" s="195"/>
      <c r="Q37" s="195"/>
      <c r="R37" s="195"/>
      <c r="S37" s="195"/>
      <c r="T37" s="195"/>
      <c r="U37" s="195"/>
      <c r="V37" s="195"/>
      <c r="W37" s="195"/>
      <c r="X37" s="195"/>
      <c r="Y37" s="473"/>
      <c r="Z37" s="473"/>
      <c r="AA37" s="473"/>
      <c r="AB37" s="473"/>
      <c r="AC37" s="20"/>
      <c r="AD37" s="20"/>
      <c r="AE37" s="20"/>
      <c r="AF37" s="20"/>
      <c r="AG37" s="20"/>
    </row>
    <row r="38" spans="1:36" ht="6" customHeight="1">
      <c r="A38" s="1012"/>
      <c r="B38" s="195"/>
      <c r="C38" s="195"/>
      <c r="D38" s="791"/>
      <c r="E38" s="792"/>
      <c r="F38" s="792"/>
      <c r="G38" s="792"/>
      <c r="H38" s="792"/>
      <c r="I38" s="792"/>
      <c r="J38" s="792"/>
      <c r="K38" s="793"/>
      <c r="L38" s="195"/>
      <c r="M38" s="195"/>
      <c r="N38" s="195"/>
      <c r="O38" s="195"/>
      <c r="P38" s="195"/>
      <c r="Q38" s="195"/>
      <c r="R38" s="195"/>
      <c r="S38" s="195"/>
      <c r="T38" s="195"/>
      <c r="U38" s="195"/>
      <c r="V38" s="195"/>
      <c r="W38" s="195"/>
      <c r="X38" s="195"/>
      <c r="Y38" s="473"/>
      <c r="Z38" s="473"/>
      <c r="AA38" s="473"/>
      <c r="AB38" s="473"/>
      <c r="AC38" s="20"/>
      <c r="AD38" s="20"/>
      <c r="AE38" s="20"/>
      <c r="AF38" s="20"/>
      <c r="AG38" s="20"/>
      <c r="AH38" s="20"/>
      <c r="AI38" s="20"/>
      <c r="AJ38" s="20"/>
    </row>
    <row r="39" spans="1:36" ht="17.25" customHeight="1">
      <c r="A39" s="505" t="s">
        <v>4</v>
      </c>
      <c r="B39" s="195" t="s">
        <v>620</v>
      </c>
      <c r="C39" s="506" t="s">
        <v>44</v>
      </c>
      <c r="D39" s="790">
        <v>0</v>
      </c>
      <c r="E39" s="784">
        <v>-2</v>
      </c>
      <c r="F39" s="784">
        <v>-2</v>
      </c>
      <c r="G39" s="784">
        <v>7</v>
      </c>
      <c r="H39" s="784">
        <v>0</v>
      </c>
      <c r="I39" s="784">
        <v>-9</v>
      </c>
      <c r="J39" s="784">
        <v>-2</v>
      </c>
      <c r="K39" s="785">
        <v>-7</v>
      </c>
      <c r="L39" s="195"/>
      <c r="M39" s="195"/>
      <c r="N39" s="195"/>
      <c r="O39" s="195"/>
      <c r="P39" s="195"/>
      <c r="Q39" s="195"/>
      <c r="R39" s="195"/>
      <c r="S39" s="195"/>
      <c r="T39" s="195"/>
      <c r="U39" s="195"/>
      <c r="V39" s="195"/>
      <c r="W39" s="195"/>
      <c r="X39" s="195"/>
      <c r="Y39" s="473"/>
      <c r="Z39" s="473"/>
      <c r="AA39" s="473"/>
      <c r="AB39" s="473"/>
      <c r="AC39" s="20"/>
      <c r="AD39" s="20"/>
      <c r="AE39" s="20"/>
      <c r="AF39" s="20"/>
      <c r="AG39" s="20"/>
    </row>
    <row r="40" spans="1:36" ht="17.25" customHeight="1">
      <c r="A40" s="505"/>
      <c r="B40" s="195" t="s">
        <v>576</v>
      </c>
      <c r="C40" s="507" t="s">
        <v>68</v>
      </c>
      <c r="D40" s="790">
        <v>0</v>
      </c>
      <c r="E40" s="784">
        <v>-164</v>
      </c>
      <c r="F40" s="784">
        <v>-164</v>
      </c>
      <c r="G40" s="784">
        <v>0</v>
      </c>
      <c r="H40" s="784">
        <v>0</v>
      </c>
      <c r="I40" s="784">
        <v>-164</v>
      </c>
      <c r="J40" s="784">
        <v>-19</v>
      </c>
      <c r="K40" s="785">
        <v>-145</v>
      </c>
      <c r="L40" s="195"/>
      <c r="M40" s="195"/>
      <c r="N40" s="195"/>
      <c r="O40" s="195"/>
      <c r="P40" s="195"/>
      <c r="Q40" s="195"/>
      <c r="R40" s="195"/>
      <c r="S40" s="195"/>
      <c r="T40" s="195"/>
      <c r="U40" s="195"/>
      <c r="V40" s="195"/>
      <c r="W40" s="195"/>
      <c r="X40" s="195"/>
      <c r="Y40" s="473"/>
      <c r="Z40" s="473"/>
      <c r="AA40" s="473"/>
      <c r="AB40" s="473"/>
      <c r="AC40" s="20"/>
      <c r="AD40" s="20"/>
      <c r="AE40" s="20"/>
      <c r="AF40" s="20"/>
      <c r="AG40" s="20"/>
    </row>
    <row r="41" spans="1:36" ht="17.25" customHeight="1">
      <c r="A41" s="1011"/>
      <c r="B41" s="195" t="s">
        <v>98</v>
      </c>
      <c r="C41" s="506" t="s">
        <v>10</v>
      </c>
      <c r="D41" s="1218">
        <v>-2</v>
      </c>
      <c r="E41" s="784">
        <v>0</v>
      </c>
      <c r="F41" s="784">
        <v>-2</v>
      </c>
      <c r="G41" s="784">
        <v>0</v>
      </c>
      <c r="H41" s="784">
        <v>0</v>
      </c>
      <c r="I41" s="784">
        <v>-2</v>
      </c>
      <c r="J41" s="784">
        <v>-1</v>
      </c>
      <c r="K41" s="785">
        <v>-1</v>
      </c>
      <c r="L41" s="195"/>
      <c r="M41" s="195"/>
      <c r="N41" s="195"/>
      <c r="O41" s="195"/>
      <c r="P41" s="195"/>
      <c r="Q41" s="195"/>
      <c r="R41" s="195"/>
      <c r="S41" s="195"/>
      <c r="T41" s="195"/>
      <c r="U41" s="195"/>
      <c r="V41" s="195"/>
      <c r="W41" s="195"/>
      <c r="X41" s="195"/>
      <c r="Y41" s="473"/>
      <c r="Z41" s="473"/>
      <c r="AA41" s="473"/>
      <c r="AB41" s="473"/>
      <c r="AC41" s="20"/>
      <c r="AD41" s="20"/>
      <c r="AE41" s="20"/>
      <c r="AF41" s="20"/>
      <c r="AG41" s="20"/>
    </row>
    <row r="42" spans="1:36" ht="17.25" customHeight="1">
      <c r="A42" s="512"/>
      <c r="B42" s="509" t="s">
        <v>577</v>
      </c>
      <c r="C42" s="510" t="s">
        <v>10</v>
      </c>
      <c r="D42" s="795">
        <v>0</v>
      </c>
      <c r="E42" s="796">
        <v>-18</v>
      </c>
      <c r="F42" s="796">
        <v>-18</v>
      </c>
      <c r="G42" s="796">
        <v>0</v>
      </c>
      <c r="H42" s="796">
        <v>0</v>
      </c>
      <c r="I42" s="796">
        <v>-18</v>
      </c>
      <c r="J42" s="796">
        <v>-5</v>
      </c>
      <c r="K42" s="797">
        <v>-13</v>
      </c>
      <c r="L42" s="195"/>
      <c r="M42" s="195"/>
      <c r="N42" s="195"/>
      <c r="O42" s="195"/>
      <c r="P42" s="195"/>
      <c r="Q42" s="195"/>
      <c r="R42" s="195"/>
      <c r="S42" s="195"/>
      <c r="T42" s="195"/>
      <c r="U42" s="195"/>
      <c r="V42" s="195"/>
      <c r="W42" s="195"/>
      <c r="X42" s="195"/>
      <c r="Y42" s="473"/>
      <c r="Z42" s="473"/>
      <c r="AA42" s="473"/>
      <c r="AB42" s="473"/>
      <c r="AC42" s="20"/>
      <c r="AD42" s="20"/>
      <c r="AE42" s="20"/>
      <c r="AF42" s="20"/>
      <c r="AG42" s="20"/>
    </row>
    <row r="43" spans="1:36" ht="17.25" customHeight="1">
      <c r="A43" s="505"/>
      <c r="B43" s="195" t="s">
        <v>573</v>
      </c>
      <c r="C43" s="506"/>
      <c r="D43" s="790">
        <v>-2</v>
      </c>
      <c r="E43" s="784">
        <v>-184</v>
      </c>
      <c r="F43" s="784">
        <v>-186</v>
      </c>
      <c r="G43" s="784">
        <v>7</v>
      </c>
      <c r="H43" s="784">
        <v>0</v>
      </c>
      <c r="I43" s="784">
        <v>-193</v>
      </c>
      <c r="J43" s="784">
        <v>-27</v>
      </c>
      <c r="K43" s="785">
        <v>-166</v>
      </c>
      <c r="L43" s="195"/>
      <c r="M43" s="195"/>
      <c r="N43" s="195"/>
      <c r="O43" s="195"/>
      <c r="P43" s="195"/>
      <c r="Q43" s="195"/>
      <c r="R43" s="195"/>
      <c r="S43" s="195"/>
      <c r="T43" s="195"/>
      <c r="U43" s="195"/>
      <c r="V43" s="195"/>
      <c r="W43" s="195"/>
      <c r="X43" s="195"/>
      <c r="Y43" s="473"/>
      <c r="Z43" s="473"/>
      <c r="AA43" s="473"/>
      <c r="AB43" s="473"/>
      <c r="AC43" s="20"/>
      <c r="AD43" s="20"/>
      <c r="AE43" s="20"/>
      <c r="AF43" s="20"/>
      <c r="AG43" s="20"/>
    </row>
    <row r="44" spans="1:36" ht="17.25" customHeight="1" thickBot="1">
      <c r="A44" s="1013" t="s">
        <v>6</v>
      </c>
      <c r="B44" s="1014"/>
      <c r="C44" s="1014"/>
      <c r="D44" s="1015">
        <v>-9</v>
      </c>
      <c r="E44" s="1016">
        <v>-195</v>
      </c>
      <c r="F44" s="1016">
        <v>-204</v>
      </c>
      <c r="G44" s="1016">
        <v>222</v>
      </c>
      <c r="H44" s="1016">
        <v>0</v>
      </c>
      <c r="I44" s="1016">
        <v>-426</v>
      </c>
      <c r="J44" s="1016">
        <v>-69</v>
      </c>
      <c r="K44" s="1017">
        <v>-357</v>
      </c>
      <c r="L44" s="195"/>
      <c r="M44" s="195"/>
      <c r="N44" s="195"/>
      <c r="O44" s="195"/>
      <c r="P44" s="195"/>
      <c r="Q44" s="195"/>
      <c r="R44" s="195"/>
      <c r="S44" s="195"/>
      <c r="T44" s="195"/>
      <c r="U44" s="195"/>
      <c r="V44" s="195"/>
      <c r="W44" s="195"/>
      <c r="X44" s="195"/>
      <c r="Y44" s="473"/>
      <c r="Z44" s="473"/>
      <c r="AA44" s="473"/>
      <c r="AB44" s="473"/>
      <c r="AC44" s="20"/>
      <c r="AD44" s="20"/>
      <c r="AE44" s="20"/>
      <c r="AF44" s="20"/>
      <c r="AG44" s="20"/>
    </row>
    <row r="45" spans="1:36" ht="16.5" customHeight="1" thickBot="1">
      <c r="A45" s="2625" t="s">
        <v>468</v>
      </c>
      <c r="B45" s="2626"/>
      <c r="C45" s="2626"/>
      <c r="D45" s="2626"/>
      <c r="E45" s="2626"/>
      <c r="F45" s="2626"/>
      <c r="G45" s="2626"/>
      <c r="H45" s="2626"/>
      <c r="I45" s="2626"/>
      <c r="J45" s="2626"/>
      <c r="K45" s="2627"/>
      <c r="L45" s="195"/>
      <c r="M45" s="195"/>
      <c r="N45" s="195"/>
      <c r="O45" s="195"/>
      <c r="P45" s="195"/>
      <c r="Q45" s="195"/>
      <c r="R45" s="195"/>
      <c r="S45" s="195"/>
      <c r="T45" s="195"/>
      <c r="U45" s="195"/>
      <c r="V45" s="195"/>
      <c r="W45" s="195"/>
      <c r="X45" s="195"/>
      <c r="Y45" s="473"/>
      <c r="Z45" s="473"/>
      <c r="AA45" s="473"/>
      <c r="AB45" s="473"/>
      <c r="AC45" s="20"/>
      <c r="AD45" s="20"/>
      <c r="AE45" s="20"/>
      <c r="AF45" s="20"/>
      <c r="AG45" s="20"/>
      <c r="AH45" s="20"/>
      <c r="AI45" s="20"/>
      <c r="AJ45" s="20"/>
    </row>
    <row r="46" spans="1:36" ht="16.5" customHeight="1">
      <c r="A46" s="505" t="s">
        <v>1</v>
      </c>
      <c r="B46" s="195" t="s">
        <v>620</v>
      </c>
      <c r="C46" s="506" t="s">
        <v>44</v>
      </c>
      <c r="D46" s="782">
        <v>0</v>
      </c>
      <c r="E46" s="783">
        <v>-1</v>
      </c>
      <c r="F46" s="784">
        <v>-1</v>
      </c>
      <c r="G46" s="783">
        <v>5</v>
      </c>
      <c r="H46" s="783">
        <v>0</v>
      </c>
      <c r="I46" s="784">
        <v>-6</v>
      </c>
      <c r="J46" s="784">
        <v>-1</v>
      </c>
      <c r="K46" s="785">
        <v>-5</v>
      </c>
      <c r="L46" s="195"/>
      <c r="M46" s="195"/>
      <c r="N46" s="195"/>
      <c r="O46" s="195"/>
      <c r="P46" s="195"/>
      <c r="Q46" s="195"/>
      <c r="R46" s="195"/>
      <c r="S46" s="195"/>
      <c r="T46" s="195"/>
      <c r="U46" s="195"/>
      <c r="V46" s="195"/>
      <c r="W46" s="195"/>
      <c r="X46" s="195"/>
      <c r="Y46" s="473"/>
      <c r="Z46" s="473"/>
      <c r="AA46" s="473"/>
      <c r="AB46" s="473"/>
      <c r="AC46" s="20"/>
      <c r="AD46" s="20"/>
      <c r="AE46" s="20"/>
      <c r="AF46" s="20"/>
      <c r="AG46" s="20"/>
    </row>
    <row r="47" spans="1:36" ht="16.5" customHeight="1">
      <c r="A47" s="505"/>
      <c r="B47" s="195" t="s">
        <v>98</v>
      </c>
      <c r="C47" s="506" t="s">
        <v>10</v>
      </c>
      <c r="D47" s="782">
        <v>-6</v>
      </c>
      <c r="E47" s="783">
        <v>4</v>
      </c>
      <c r="F47" s="784">
        <v>-2</v>
      </c>
      <c r="G47" s="783">
        <v>0</v>
      </c>
      <c r="H47" s="783">
        <v>0</v>
      </c>
      <c r="I47" s="784">
        <v>-2</v>
      </c>
      <c r="J47" s="784">
        <v>0</v>
      </c>
      <c r="K47" s="785">
        <v>-2</v>
      </c>
      <c r="L47" s="195"/>
      <c r="M47" s="195"/>
      <c r="N47" s="195"/>
      <c r="O47" s="195"/>
      <c r="P47" s="195"/>
      <c r="Q47" s="195"/>
      <c r="R47" s="195"/>
      <c r="S47" s="195"/>
      <c r="T47" s="195"/>
      <c r="U47" s="195"/>
      <c r="V47" s="195"/>
      <c r="W47" s="195"/>
      <c r="X47" s="195"/>
      <c r="Y47" s="473"/>
      <c r="Z47" s="473"/>
      <c r="AA47" s="473"/>
      <c r="AB47" s="473"/>
      <c r="AC47" s="20"/>
      <c r="AD47" s="20"/>
      <c r="AE47" s="20"/>
      <c r="AF47" s="20"/>
      <c r="AG47" s="20"/>
    </row>
    <row r="48" spans="1:36" ht="16.5" customHeight="1">
      <c r="A48" s="505"/>
      <c r="B48" s="195" t="s">
        <v>577</v>
      </c>
      <c r="C48" s="507" t="s">
        <v>10</v>
      </c>
      <c r="D48" s="782">
        <v>0</v>
      </c>
      <c r="E48" s="783">
        <v>-1</v>
      </c>
      <c r="F48" s="784">
        <v>-1</v>
      </c>
      <c r="G48" s="783">
        <v>0</v>
      </c>
      <c r="H48" s="783">
        <v>0</v>
      </c>
      <c r="I48" s="784">
        <v>-1</v>
      </c>
      <c r="J48" s="784">
        <v>0</v>
      </c>
      <c r="K48" s="785">
        <v>-1</v>
      </c>
      <c r="L48" s="195"/>
      <c r="M48" s="195"/>
      <c r="N48" s="195"/>
      <c r="O48" s="195"/>
      <c r="P48" s="195"/>
      <c r="Q48" s="195"/>
      <c r="R48" s="195"/>
      <c r="S48" s="195"/>
      <c r="T48" s="195"/>
      <c r="U48" s="195"/>
      <c r="V48" s="195"/>
      <c r="W48" s="195"/>
      <c r="X48" s="195"/>
      <c r="Y48" s="473"/>
      <c r="Z48" s="473"/>
      <c r="AA48" s="473"/>
      <c r="AB48" s="473"/>
      <c r="AC48" s="20"/>
      <c r="AD48" s="20"/>
      <c r="AE48" s="20"/>
      <c r="AF48" s="20"/>
      <c r="AG48" s="20"/>
    </row>
    <row r="49" spans="1:36" ht="16.5" customHeight="1">
      <c r="A49" s="508"/>
      <c r="B49" s="509" t="s">
        <v>548</v>
      </c>
      <c r="C49" s="510" t="s">
        <v>10</v>
      </c>
      <c r="D49" s="786">
        <v>0</v>
      </c>
      <c r="E49" s="787">
        <v>0</v>
      </c>
      <c r="F49" s="788">
        <v>0</v>
      </c>
      <c r="G49" s="787">
        <v>86</v>
      </c>
      <c r="H49" s="787">
        <v>0</v>
      </c>
      <c r="I49" s="788">
        <v>-86</v>
      </c>
      <c r="J49" s="788">
        <v>-24</v>
      </c>
      <c r="K49" s="789">
        <v>-62</v>
      </c>
      <c r="L49" s="195"/>
      <c r="M49" s="195"/>
      <c r="N49" s="195"/>
      <c r="O49" s="195"/>
      <c r="P49" s="195"/>
      <c r="Q49" s="195"/>
      <c r="R49" s="195"/>
      <c r="S49" s="195"/>
      <c r="T49" s="195"/>
      <c r="U49" s="195"/>
      <c r="V49" s="195"/>
      <c r="W49" s="195"/>
      <c r="X49" s="195"/>
      <c r="Y49" s="473"/>
      <c r="Z49" s="473"/>
      <c r="AA49" s="473"/>
      <c r="AB49" s="473"/>
      <c r="AC49" s="20"/>
      <c r="AD49" s="20"/>
      <c r="AE49" s="20"/>
      <c r="AF49" s="20"/>
      <c r="AG49" s="20"/>
    </row>
    <row r="50" spans="1:36" ht="16.5" customHeight="1">
      <c r="A50" s="505"/>
      <c r="B50" s="195" t="s">
        <v>6</v>
      </c>
      <c r="C50" s="506"/>
      <c r="D50" s="790">
        <v>-6</v>
      </c>
      <c r="E50" s="784">
        <v>2</v>
      </c>
      <c r="F50" s="784">
        <v>-4</v>
      </c>
      <c r="G50" s="784">
        <v>91</v>
      </c>
      <c r="H50" s="784">
        <v>0</v>
      </c>
      <c r="I50" s="784">
        <v>-95</v>
      </c>
      <c r="J50" s="784">
        <v>-25</v>
      </c>
      <c r="K50" s="785">
        <v>-70</v>
      </c>
      <c r="L50" s="195"/>
      <c r="M50" s="195"/>
      <c r="N50" s="195"/>
      <c r="O50" s="195"/>
      <c r="P50" s="195"/>
      <c r="Q50" s="195"/>
      <c r="R50" s="195"/>
      <c r="S50" s="195"/>
      <c r="T50" s="195"/>
      <c r="U50" s="195"/>
      <c r="V50" s="195"/>
      <c r="W50" s="195"/>
      <c r="X50" s="195"/>
      <c r="Y50" s="473"/>
      <c r="Z50" s="473"/>
      <c r="AA50" s="473"/>
      <c r="AB50" s="473"/>
      <c r="AC50" s="20"/>
      <c r="AD50" s="20"/>
      <c r="AE50" s="20"/>
      <c r="AF50" s="20"/>
      <c r="AG50" s="20"/>
    </row>
    <row r="51" spans="1:36" ht="6" customHeight="1">
      <c r="A51" s="511"/>
      <c r="B51" s="195"/>
      <c r="C51" s="195"/>
      <c r="D51" s="791"/>
      <c r="E51" s="792"/>
      <c r="F51" s="792"/>
      <c r="G51" s="792"/>
      <c r="H51" s="792"/>
      <c r="I51" s="792"/>
      <c r="J51" s="792"/>
      <c r="K51" s="793"/>
      <c r="L51" s="195"/>
      <c r="M51" s="195"/>
      <c r="N51" s="195"/>
      <c r="O51" s="195"/>
      <c r="P51" s="195"/>
      <c r="Q51" s="195"/>
      <c r="R51" s="195"/>
      <c r="S51" s="195"/>
      <c r="T51" s="195"/>
      <c r="U51" s="195"/>
      <c r="V51" s="195"/>
      <c r="W51" s="195"/>
      <c r="X51" s="195"/>
      <c r="Y51" s="473"/>
      <c r="Z51" s="473"/>
      <c r="AA51" s="473"/>
      <c r="AB51" s="473"/>
      <c r="AC51" s="20"/>
      <c r="AD51" s="20"/>
      <c r="AE51" s="20"/>
      <c r="AF51" s="20"/>
      <c r="AG51" s="20"/>
      <c r="AH51" s="20"/>
      <c r="AI51" s="20"/>
      <c r="AJ51" s="20"/>
    </row>
    <row r="52" spans="1:36" ht="17.25" customHeight="1">
      <c r="A52" s="505" t="s">
        <v>2</v>
      </c>
      <c r="B52" s="195" t="s">
        <v>620</v>
      </c>
      <c r="C52" s="506" t="s">
        <v>44</v>
      </c>
      <c r="D52" s="790">
        <v>0</v>
      </c>
      <c r="E52" s="784">
        <v>-1</v>
      </c>
      <c r="F52" s="784">
        <v>-1</v>
      </c>
      <c r="G52" s="784">
        <v>6</v>
      </c>
      <c r="H52" s="784">
        <v>0</v>
      </c>
      <c r="I52" s="784">
        <v>-7</v>
      </c>
      <c r="J52" s="784">
        <v>-1</v>
      </c>
      <c r="K52" s="785">
        <v>-6</v>
      </c>
      <c r="L52" s="195"/>
      <c r="M52" s="195"/>
      <c r="N52" s="195"/>
      <c r="O52" s="195"/>
      <c r="P52" s="195"/>
      <c r="Q52" s="195"/>
      <c r="R52" s="195"/>
      <c r="S52" s="195"/>
      <c r="T52" s="195"/>
      <c r="U52" s="195"/>
      <c r="V52" s="195"/>
      <c r="W52" s="195"/>
      <c r="X52" s="195"/>
      <c r="Y52" s="473"/>
      <c r="Z52" s="473"/>
      <c r="AA52" s="473"/>
      <c r="AB52" s="473"/>
      <c r="AC52" s="20"/>
      <c r="AD52" s="20"/>
      <c r="AE52" s="20"/>
      <c r="AF52" s="20"/>
      <c r="AG52" s="20"/>
    </row>
    <row r="53" spans="1:36" ht="17.25" customHeight="1">
      <c r="A53" s="505"/>
      <c r="B53" s="195" t="s">
        <v>98</v>
      </c>
      <c r="C53" s="507" t="s">
        <v>10</v>
      </c>
      <c r="D53" s="790">
        <v>-5</v>
      </c>
      <c r="E53" s="784">
        <v>26</v>
      </c>
      <c r="F53" s="784">
        <v>21</v>
      </c>
      <c r="G53" s="784">
        <v>0</v>
      </c>
      <c r="H53" s="784">
        <v>0</v>
      </c>
      <c r="I53" s="784">
        <v>21</v>
      </c>
      <c r="J53" s="784">
        <v>5</v>
      </c>
      <c r="K53" s="785">
        <v>16</v>
      </c>
      <c r="L53" s="195"/>
      <c r="M53" s="195"/>
      <c r="N53" s="195"/>
      <c r="O53" s="195"/>
      <c r="P53" s="195"/>
      <c r="Q53" s="195"/>
      <c r="R53" s="195"/>
      <c r="S53" s="195"/>
      <c r="T53" s="195"/>
      <c r="U53" s="195"/>
      <c r="V53" s="195"/>
      <c r="W53" s="195"/>
      <c r="X53" s="195"/>
      <c r="Y53" s="473"/>
      <c r="Z53" s="473"/>
      <c r="AA53" s="473"/>
      <c r="AB53" s="473"/>
      <c r="AC53" s="20"/>
      <c r="AD53" s="20"/>
      <c r="AE53" s="20"/>
      <c r="AF53" s="20"/>
      <c r="AG53" s="20"/>
    </row>
    <row r="54" spans="1:36" ht="17.25" customHeight="1">
      <c r="A54" s="508"/>
      <c r="B54" s="509" t="s">
        <v>577</v>
      </c>
      <c r="C54" s="510" t="s">
        <v>10</v>
      </c>
      <c r="D54" s="794">
        <v>0</v>
      </c>
      <c r="E54" s="788">
        <v>-2</v>
      </c>
      <c r="F54" s="788">
        <v>-2</v>
      </c>
      <c r="G54" s="788">
        <v>0</v>
      </c>
      <c r="H54" s="788">
        <v>0</v>
      </c>
      <c r="I54" s="788">
        <v>-2</v>
      </c>
      <c r="J54" s="788">
        <v>-1</v>
      </c>
      <c r="K54" s="789">
        <v>-1</v>
      </c>
      <c r="L54" s="195"/>
      <c r="M54" s="195"/>
      <c r="N54" s="195"/>
      <c r="O54" s="195"/>
      <c r="P54" s="195"/>
      <c r="Q54" s="195"/>
      <c r="R54" s="195"/>
      <c r="S54" s="195"/>
      <c r="T54" s="195"/>
      <c r="U54" s="195"/>
      <c r="V54" s="195"/>
      <c r="W54" s="195"/>
      <c r="X54" s="195"/>
      <c r="Y54" s="473"/>
      <c r="Z54" s="473"/>
      <c r="AA54" s="473"/>
      <c r="AB54" s="473"/>
      <c r="AC54" s="20"/>
      <c r="AD54" s="20"/>
      <c r="AE54" s="20"/>
      <c r="AF54" s="20"/>
      <c r="AG54" s="20"/>
    </row>
    <row r="55" spans="1:36" ht="17.25" customHeight="1">
      <c r="A55" s="505"/>
      <c r="B55" s="195" t="s">
        <v>6</v>
      </c>
      <c r="C55" s="506"/>
      <c r="D55" s="790">
        <v>-5</v>
      </c>
      <c r="E55" s="784">
        <v>23</v>
      </c>
      <c r="F55" s="784">
        <v>18</v>
      </c>
      <c r="G55" s="784">
        <v>6</v>
      </c>
      <c r="H55" s="784">
        <v>0</v>
      </c>
      <c r="I55" s="784">
        <v>12</v>
      </c>
      <c r="J55" s="784">
        <v>3</v>
      </c>
      <c r="K55" s="785">
        <v>9</v>
      </c>
      <c r="L55" s="195"/>
      <c r="M55" s="195"/>
      <c r="N55" s="195"/>
      <c r="O55" s="195"/>
      <c r="P55" s="195"/>
      <c r="Q55" s="195"/>
      <c r="R55" s="195"/>
      <c r="S55" s="195"/>
      <c r="T55" s="195"/>
      <c r="U55" s="195"/>
      <c r="V55" s="195"/>
      <c r="W55" s="195"/>
      <c r="X55" s="195"/>
      <c r="Y55" s="473"/>
      <c r="Z55" s="473"/>
      <c r="AA55" s="473"/>
      <c r="AB55" s="473"/>
      <c r="AC55" s="20"/>
      <c r="AD55" s="20"/>
      <c r="AE55" s="20"/>
      <c r="AF55" s="20"/>
      <c r="AG55" s="20"/>
    </row>
    <row r="56" spans="1:36" ht="6" customHeight="1">
      <c r="A56" s="511"/>
      <c r="B56" s="195"/>
      <c r="C56" s="195"/>
      <c r="D56" s="791"/>
      <c r="E56" s="792"/>
      <c r="F56" s="792"/>
      <c r="G56" s="792"/>
      <c r="H56" s="792"/>
      <c r="I56" s="792"/>
      <c r="J56" s="792"/>
      <c r="K56" s="793"/>
      <c r="L56" s="195"/>
      <c r="M56" s="195"/>
      <c r="N56" s="195"/>
      <c r="O56" s="195"/>
      <c r="P56" s="195"/>
      <c r="Q56" s="195"/>
      <c r="R56" s="195"/>
      <c r="S56" s="195"/>
      <c r="T56" s="195"/>
      <c r="U56" s="195"/>
      <c r="V56" s="195"/>
      <c r="W56" s="195"/>
      <c r="X56" s="195"/>
      <c r="Y56" s="473"/>
      <c r="Z56" s="473"/>
      <c r="AA56" s="473"/>
      <c r="AB56" s="473"/>
      <c r="AC56" s="20"/>
      <c r="AD56" s="20"/>
      <c r="AE56" s="20"/>
      <c r="AF56" s="20"/>
      <c r="AG56" s="20"/>
      <c r="AH56" s="20"/>
      <c r="AI56" s="20"/>
      <c r="AJ56" s="20"/>
    </row>
    <row r="57" spans="1:36" ht="17.25" customHeight="1">
      <c r="A57" s="505" t="s">
        <v>3</v>
      </c>
      <c r="B57" s="195" t="s">
        <v>620</v>
      </c>
      <c r="C57" s="506" t="s">
        <v>44</v>
      </c>
      <c r="D57" s="790">
        <v>0</v>
      </c>
      <c r="E57" s="784">
        <v>-2</v>
      </c>
      <c r="F57" s="784">
        <v>-2</v>
      </c>
      <c r="G57" s="784">
        <v>6</v>
      </c>
      <c r="H57" s="784">
        <v>0</v>
      </c>
      <c r="I57" s="784">
        <v>-8</v>
      </c>
      <c r="J57" s="784">
        <v>-2</v>
      </c>
      <c r="K57" s="785">
        <v>-6</v>
      </c>
      <c r="L57" s="195"/>
      <c r="M57" s="195"/>
      <c r="N57" s="195"/>
      <c r="O57" s="195"/>
      <c r="P57" s="195"/>
      <c r="Q57" s="195"/>
      <c r="R57" s="195"/>
      <c r="S57" s="195"/>
      <c r="T57" s="195"/>
      <c r="U57" s="195"/>
      <c r="V57" s="195"/>
      <c r="W57" s="195"/>
      <c r="X57" s="195"/>
      <c r="Y57" s="473"/>
      <c r="Z57" s="473"/>
      <c r="AA57" s="473"/>
      <c r="AB57" s="473"/>
      <c r="AC57" s="20"/>
      <c r="AD57" s="20"/>
      <c r="AE57" s="20"/>
      <c r="AF57" s="20"/>
      <c r="AG57" s="20"/>
    </row>
    <row r="58" spans="1:36" ht="17.25" customHeight="1">
      <c r="A58" s="1011"/>
      <c r="B58" s="195" t="s">
        <v>632</v>
      </c>
      <c r="C58" s="506" t="s">
        <v>44</v>
      </c>
      <c r="D58" s="790">
        <v>0</v>
      </c>
      <c r="E58" s="784">
        <v>34</v>
      </c>
      <c r="F58" s="784">
        <v>34</v>
      </c>
      <c r="G58" s="784">
        <v>5</v>
      </c>
      <c r="H58" s="784">
        <v>0</v>
      </c>
      <c r="I58" s="784">
        <v>29</v>
      </c>
      <c r="J58" s="784">
        <v>4</v>
      </c>
      <c r="K58" s="785">
        <v>25</v>
      </c>
      <c r="L58" s="195"/>
      <c r="M58" s="195"/>
      <c r="N58" s="195"/>
      <c r="O58" s="195"/>
      <c r="P58" s="195"/>
      <c r="Q58" s="195"/>
      <c r="R58" s="195"/>
      <c r="S58" s="195"/>
      <c r="T58" s="195"/>
      <c r="U58" s="195"/>
      <c r="V58" s="195"/>
      <c r="W58" s="195"/>
      <c r="X58" s="195"/>
      <c r="Y58" s="473"/>
      <c r="Z58" s="473"/>
      <c r="AA58" s="473"/>
      <c r="AB58" s="473"/>
      <c r="AC58" s="20"/>
      <c r="AD58" s="20"/>
      <c r="AE58" s="20"/>
      <c r="AF58" s="20"/>
      <c r="AG58" s="20"/>
    </row>
    <row r="59" spans="1:36" ht="17.25" customHeight="1">
      <c r="A59" s="1011"/>
      <c r="B59" s="195" t="s">
        <v>633</v>
      </c>
      <c r="C59" s="506" t="s">
        <v>68</v>
      </c>
      <c r="D59" s="790">
        <v>0</v>
      </c>
      <c r="E59" s="784">
        <v>-18</v>
      </c>
      <c r="F59" s="784">
        <v>-18</v>
      </c>
      <c r="G59" s="784">
        <v>0</v>
      </c>
      <c r="H59" s="784">
        <v>0</v>
      </c>
      <c r="I59" s="784">
        <v>-18</v>
      </c>
      <c r="J59" s="784">
        <v>-2</v>
      </c>
      <c r="K59" s="785">
        <v>-16</v>
      </c>
      <c r="L59" s="195"/>
      <c r="M59" s="195"/>
      <c r="N59" s="195"/>
      <c r="O59" s="195"/>
      <c r="P59" s="195"/>
      <c r="Q59" s="195"/>
      <c r="R59" s="195"/>
      <c r="S59" s="195"/>
      <c r="T59" s="195"/>
      <c r="U59" s="195"/>
      <c r="V59" s="195"/>
      <c r="W59" s="195"/>
      <c r="X59" s="195"/>
      <c r="Y59" s="473"/>
      <c r="Z59" s="473"/>
      <c r="AA59" s="473"/>
      <c r="AB59" s="473"/>
      <c r="AC59" s="20"/>
      <c r="AD59" s="20"/>
      <c r="AE59" s="20"/>
      <c r="AF59" s="20"/>
      <c r="AG59" s="20"/>
    </row>
    <row r="60" spans="1:36" ht="17.25" customHeight="1">
      <c r="A60" s="505"/>
      <c r="B60" s="195" t="s">
        <v>98</v>
      </c>
      <c r="C60" s="507" t="s">
        <v>10</v>
      </c>
      <c r="D60" s="790">
        <v>-4</v>
      </c>
      <c r="E60" s="784">
        <v>37</v>
      </c>
      <c r="F60" s="784">
        <v>33</v>
      </c>
      <c r="G60" s="784">
        <v>0</v>
      </c>
      <c r="H60" s="784">
        <v>0</v>
      </c>
      <c r="I60" s="784">
        <v>33</v>
      </c>
      <c r="J60" s="784">
        <v>10</v>
      </c>
      <c r="K60" s="785">
        <v>23</v>
      </c>
      <c r="L60" s="195"/>
      <c r="M60" s="195"/>
      <c r="N60" s="195"/>
      <c r="O60" s="195"/>
      <c r="P60" s="195"/>
      <c r="Q60" s="195"/>
      <c r="R60" s="195"/>
      <c r="S60" s="195"/>
      <c r="T60" s="195"/>
      <c r="U60" s="195"/>
      <c r="V60" s="195"/>
      <c r="W60" s="195"/>
      <c r="X60" s="195"/>
      <c r="Y60" s="473"/>
      <c r="Z60" s="473"/>
      <c r="AA60" s="473"/>
      <c r="AB60" s="473"/>
      <c r="AC60" s="20"/>
      <c r="AD60" s="20"/>
      <c r="AE60" s="20"/>
      <c r="AF60" s="20"/>
      <c r="AG60" s="20"/>
    </row>
    <row r="61" spans="1:36" ht="17.25" customHeight="1">
      <c r="A61" s="508"/>
      <c r="B61" s="509" t="s">
        <v>708</v>
      </c>
      <c r="C61" s="510" t="s">
        <v>10</v>
      </c>
      <c r="D61" s="794">
        <v>0</v>
      </c>
      <c r="E61" s="788">
        <v>0</v>
      </c>
      <c r="F61" s="788">
        <v>0</v>
      </c>
      <c r="G61" s="788">
        <v>46</v>
      </c>
      <c r="H61" s="788">
        <v>0</v>
      </c>
      <c r="I61" s="788">
        <v>-46</v>
      </c>
      <c r="J61" s="788">
        <v>-13</v>
      </c>
      <c r="K61" s="789">
        <v>-33</v>
      </c>
      <c r="L61" s="195"/>
      <c r="M61" s="195"/>
      <c r="N61" s="195"/>
      <c r="O61" s="195"/>
      <c r="P61" s="195"/>
      <c r="Q61" s="195"/>
      <c r="R61" s="195"/>
      <c r="S61" s="195"/>
      <c r="T61" s="195"/>
      <c r="U61" s="195"/>
      <c r="V61" s="195"/>
      <c r="W61" s="195"/>
      <c r="X61" s="195"/>
      <c r="Y61" s="473"/>
      <c r="Z61" s="473"/>
      <c r="AA61" s="473"/>
      <c r="AB61" s="473"/>
      <c r="AC61" s="20"/>
      <c r="AD61" s="20"/>
      <c r="AE61" s="20"/>
      <c r="AF61" s="20"/>
      <c r="AG61" s="20"/>
    </row>
    <row r="62" spans="1:36" ht="17.25" customHeight="1">
      <c r="A62" s="505"/>
      <c r="B62" s="195" t="s">
        <v>6</v>
      </c>
      <c r="C62" s="506"/>
      <c r="D62" s="790">
        <v>-4</v>
      </c>
      <c r="E62" s="784">
        <v>51</v>
      </c>
      <c r="F62" s="784">
        <v>47</v>
      </c>
      <c r="G62" s="784">
        <v>57</v>
      </c>
      <c r="H62" s="784">
        <v>0</v>
      </c>
      <c r="I62" s="784">
        <v>-10</v>
      </c>
      <c r="J62" s="784">
        <v>-3</v>
      </c>
      <c r="K62" s="785">
        <v>-7</v>
      </c>
      <c r="L62" s="195"/>
      <c r="M62" s="195"/>
      <c r="N62" s="195"/>
      <c r="O62" s="195"/>
      <c r="P62" s="195"/>
      <c r="Q62" s="195"/>
      <c r="R62" s="195"/>
      <c r="S62" s="195"/>
      <c r="T62" s="195"/>
      <c r="U62" s="195"/>
      <c r="V62" s="195"/>
      <c r="W62" s="195"/>
      <c r="X62" s="195"/>
      <c r="Y62" s="473"/>
      <c r="Z62" s="473"/>
      <c r="AA62" s="473"/>
      <c r="AB62" s="473"/>
      <c r="AC62" s="20"/>
      <c r="AD62" s="20"/>
      <c r="AE62" s="20"/>
      <c r="AF62" s="20"/>
      <c r="AG62" s="20"/>
    </row>
    <row r="63" spans="1:36" ht="6" customHeight="1">
      <c r="A63" s="1012"/>
      <c r="B63" s="195"/>
      <c r="C63" s="195"/>
      <c r="D63" s="791"/>
      <c r="E63" s="792"/>
      <c r="F63" s="792"/>
      <c r="G63" s="792"/>
      <c r="H63" s="792"/>
      <c r="I63" s="792"/>
      <c r="J63" s="792"/>
      <c r="K63" s="793"/>
      <c r="L63" s="195"/>
      <c r="M63" s="195"/>
      <c r="N63" s="195"/>
      <c r="O63" s="195"/>
      <c r="P63" s="195"/>
      <c r="Q63" s="195"/>
      <c r="R63" s="195"/>
      <c r="S63" s="195"/>
      <c r="T63" s="195"/>
      <c r="U63" s="195"/>
      <c r="V63" s="195"/>
      <c r="W63" s="195"/>
      <c r="X63" s="195"/>
      <c r="Y63" s="473"/>
      <c r="Z63" s="473"/>
      <c r="AA63" s="473"/>
      <c r="AB63" s="473"/>
      <c r="AC63" s="20"/>
      <c r="AD63" s="20"/>
      <c r="AE63" s="20"/>
      <c r="AF63" s="20"/>
      <c r="AG63" s="20"/>
      <c r="AH63" s="20"/>
      <c r="AI63" s="20"/>
      <c r="AJ63" s="20"/>
    </row>
    <row r="64" spans="1:36" ht="17.25" customHeight="1">
      <c r="A64" s="505" t="s">
        <v>4</v>
      </c>
      <c r="B64" s="195" t="s">
        <v>620</v>
      </c>
      <c r="C64" s="506" t="s">
        <v>44</v>
      </c>
      <c r="D64" s="790">
        <v>0</v>
      </c>
      <c r="E64" s="784">
        <v>-3</v>
      </c>
      <c r="F64" s="784">
        <v>-3</v>
      </c>
      <c r="G64" s="784">
        <v>6</v>
      </c>
      <c r="H64" s="784">
        <v>0</v>
      </c>
      <c r="I64" s="784">
        <v>-9</v>
      </c>
      <c r="J64" s="784">
        <v>-2</v>
      </c>
      <c r="K64" s="785">
        <v>-7</v>
      </c>
      <c r="L64" s="195"/>
      <c r="M64" s="195"/>
      <c r="N64" s="195"/>
      <c r="O64" s="195"/>
      <c r="P64" s="195"/>
      <c r="Q64" s="195"/>
      <c r="R64" s="195"/>
      <c r="S64" s="195"/>
      <c r="T64" s="195"/>
      <c r="U64" s="195"/>
      <c r="V64" s="195"/>
      <c r="W64" s="195"/>
      <c r="X64" s="195"/>
      <c r="Y64" s="473"/>
      <c r="Z64" s="473"/>
      <c r="AA64" s="473"/>
      <c r="AB64" s="473"/>
      <c r="AC64" s="20"/>
      <c r="AD64" s="20"/>
      <c r="AE64" s="20"/>
      <c r="AF64" s="20"/>
      <c r="AG64" s="20"/>
    </row>
    <row r="65" spans="1:33" ht="17.25" customHeight="1">
      <c r="A65" s="505"/>
      <c r="B65" s="195" t="s">
        <v>98</v>
      </c>
      <c r="C65" s="507" t="s">
        <v>10</v>
      </c>
      <c r="D65" s="790">
        <v>-5</v>
      </c>
      <c r="E65" s="784">
        <v>23</v>
      </c>
      <c r="F65" s="784">
        <v>18</v>
      </c>
      <c r="G65" s="784">
        <v>0</v>
      </c>
      <c r="H65" s="784">
        <v>0</v>
      </c>
      <c r="I65" s="784">
        <v>18</v>
      </c>
      <c r="J65" s="784">
        <v>5</v>
      </c>
      <c r="K65" s="785">
        <v>13</v>
      </c>
      <c r="L65" s="195"/>
      <c r="M65" s="195"/>
      <c r="N65" s="195"/>
      <c r="O65" s="195"/>
      <c r="P65" s="195"/>
      <c r="Q65" s="195"/>
      <c r="R65" s="195"/>
      <c r="S65" s="195"/>
      <c r="T65" s="195"/>
      <c r="U65" s="195"/>
      <c r="V65" s="195"/>
      <c r="W65" s="195"/>
      <c r="X65" s="195"/>
      <c r="Y65" s="473"/>
      <c r="Z65" s="473"/>
      <c r="AA65" s="473"/>
      <c r="AB65" s="473"/>
      <c r="AC65" s="20"/>
      <c r="AD65" s="20"/>
      <c r="AE65" s="20"/>
      <c r="AF65" s="20"/>
      <c r="AG65" s="20"/>
    </row>
    <row r="66" spans="1:33" ht="17.25" customHeight="1">
      <c r="A66" s="512"/>
      <c r="B66" s="509" t="s">
        <v>577</v>
      </c>
      <c r="C66" s="510" t="s">
        <v>10</v>
      </c>
      <c r="D66" s="795">
        <v>0</v>
      </c>
      <c r="E66" s="796">
        <v>-1</v>
      </c>
      <c r="F66" s="796">
        <v>-1</v>
      </c>
      <c r="G66" s="796">
        <v>0</v>
      </c>
      <c r="H66" s="796">
        <v>0</v>
      </c>
      <c r="I66" s="796">
        <v>-1</v>
      </c>
      <c r="J66" s="796">
        <v>0</v>
      </c>
      <c r="K66" s="797">
        <v>-1</v>
      </c>
      <c r="L66" s="195"/>
      <c r="M66" s="195"/>
      <c r="N66" s="195"/>
      <c r="O66" s="195"/>
      <c r="P66" s="195"/>
      <c r="Q66" s="195"/>
      <c r="R66" s="195"/>
      <c r="S66" s="195"/>
      <c r="T66" s="195"/>
      <c r="U66" s="195"/>
      <c r="V66" s="195"/>
      <c r="W66" s="195"/>
      <c r="X66" s="195"/>
      <c r="Y66" s="473"/>
      <c r="Z66" s="473"/>
      <c r="AA66" s="473"/>
      <c r="AB66" s="473"/>
      <c r="AC66" s="20"/>
      <c r="AD66" s="20"/>
      <c r="AE66" s="20"/>
      <c r="AF66" s="20"/>
      <c r="AG66" s="20"/>
    </row>
    <row r="67" spans="1:33" ht="17.25" customHeight="1">
      <c r="A67" s="505"/>
      <c r="B67" s="195" t="s">
        <v>6</v>
      </c>
      <c r="C67" s="506"/>
      <c r="D67" s="790">
        <v>-5</v>
      </c>
      <c r="E67" s="784">
        <v>19</v>
      </c>
      <c r="F67" s="784">
        <v>14</v>
      </c>
      <c r="G67" s="784">
        <v>6</v>
      </c>
      <c r="H67" s="784">
        <v>0</v>
      </c>
      <c r="I67" s="784">
        <v>8</v>
      </c>
      <c r="J67" s="784">
        <v>3</v>
      </c>
      <c r="K67" s="785">
        <v>5</v>
      </c>
      <c r="L67" s="195"/>
      <c r="M67" s="195"/>
      <c r="N67" s="195"/>
      <c r="O67" s="195"/>
      <c r="P67" s="195"/>
      <c r="Q67" s="195"/>
      <c r="R67" s="195"/>
      <c r="S67" s="195"/>
      <c r="T67" s="195"/>
      <c r="U67" s="195"/>
      <c r="V67" s="195"/>
      <c r="W67" s="195"/>
      <c r="X67" s="195"/>
      <c r="Y67" s="473"/>
      <c r="Z67" s="473"/>
      <c r="AA67" s="473"/>
      <c r="AB67" s="473"/>
      <c r="AC67" s="20"/>
      <c r="AD67" s="20"/>
      <c r="AE67" s="20"/>
      <c r="AF67" s="20"/>
      <c r="AG67" s="20"/>
    </row>
    <row r="68" spans="1:33" ht="17.25" customHeight="1" thickBot="1">
      <c r="A68" s="1013" t="s">
        <v>6</v>
      </c>
      <c r="B68" s="1014"/>
      <c r="C68" s="1014"/>
      <c r="D68" s="1015">
        <v>-20</v>
      </c>
      <c r="E68" s="1016">
        <v>95</v>
      </c>
      <c r="F68" s="1016">
        <v>75</v>
      </c>
      <c r="G68" s="1016">
        <v>160</v>
      </c>
      <c r="H68" s="1016">
        <v>0</v>
      </c>
      <c r="I68" s="1016">
        <v>-85</v>
      </c>
      <c r="J68" s="1016">
        <v>-22</v>
      </c>
      <c r="K68" s="1017">
        <v>-63</v>
      </c>
      <c r="L68" s="195"/>
      <c r="M68" s="195"/>
      <c r="N68" s="195"/>
      <c r="O68" s="195"/>
      <c r="P68" s="195"/>
      <c r="Q68" s="195"/>
      <c r="R68" s="195"/>
      <c r="S68" s="195"/>
      <c r="T68" s="195"/>
      <c r="U68" s="195"/>
      <c r="V68" s="195"/>
      <c r="W68" s="195"/>
      <c r="X68" s="195"/>
      <c r="Y68" s="473"/>
      <c r="Z68" s="473"/>
      <c r="AA68" s="473"/>
      <c r="AB68" s="473"/>
      <c r="AC68" s="20"/>
      <c r="AD68" s="20"/>
      <c r="AE68" s="20"/>
      <c r="AF68" s="20"/>
      <c r="AG68" s="20"/>
    </row>
    <row r="69" spans="1:33" ht="17.25" customHeight="1">
      <c r="A69" s="1220" t="s">
        <v>589</v>
      </c>
      <c r="B69" s="1221"/>
      <c r="C69" s="1221"/>
      <c r="D69" s="1222"/>
      <c r="E69" s="1222"/>
      <c r="F69" s="1222"/>
      <c r="G69" s="1222"/>
      <c r="H69" s="1222"/>
      <c r="I69" s="1222"/>
      <c r="J69" s="1222"/>
      <c r="K69" s="1222"/>
      <c r="L69" s="195"/>
      <c r="M69" s="195"/>
      <c r="N69" s="195"/>
      <c r="O69" s="195"/>
      <c r="P69" s="195"/>
      <c r="Q69" s="195"/>
      <c r="R69" s="195"/>
      <c r="S69" s="195"/>
      <c r="T69" s="195"/>
      <c r="U69" s="195"/>
      <c r="V69" s="195"/>
      <c r="W69" s="195"/>
      <c r="X69" s="195"/>
      <c r="Y69" s="473"/>
      <c r="Z69" s="473"/>
      <c r="AA69" s="473"/>
      <c r="AB69" s="473"/>
      <c r="AC69" s="20"/>
      <c r="AD69" s="20"/>
      <c r="AE69" s="20"/>
      <c r="AF69" s="20"/>
      <c r="AG69" s="20"/>
    </row>
  </sheetData>
  <mergeCells count="4">
    <mergeCell ref="A1:K1"/>
    <mergeCell ref="A45:K45"/>
    <mergeCell ref="A20:K20"/>
    <mergeCell ref="A4:K4"/>
  </mergeCells>
  <phoneticPr fontId="14" type="noConversion"/>
  <printOptions horizontalCentered="1"/>
  <pageMargins left="0.31496062992125984" right="0.31496062992125984" top="0.31496062992125984" bottom="0.31496062992125984" header="0.15748031496062992" footer="0.15748031496062992"/>
  <pageSetup scale="53" orientation="landscape" r:id="rId1"/>
  <headerFooter scaleWithDoc="0" alignWithMargins="0">
    <oddFooter>&amp;L&amp;"MetaBookLF-Roman,Italique"&amp;8National Bank of Canada - Supplementary Financial Information&amp;R&amp;"MetaBookLF-Roman,Italique"&amp;8page &amp;P</oddFooter>
  </headerFooter>
  <legacyDrawing r:id="rId2"/>
  <oleObjects>
    <oleObject progId="Word.Document.8" shapeId="74754" r:id="rId3"/>
  </oleObjects>
</worksheet>
</file>

<file path=xl/worksheets/sheet13.xml><?xml version="1.0" encoding="utf-8"?>
<worksheet xmlns="http://schemas.openxmlformats.org/spreadsheetml/2006/main" xmlns:r="http://schemas.openxmlformats.org/officeDocument/2006/relationships">
  <sheetPr codeName="Feuil8">
    <tabColor rgb="FFCCFFCC"/>
    <pageSetUpPr fitToPage="1"/>
  </sheetPr>
  <dimension ref="A1:AE29"/>
  <sheetViews>
    <sheetView showGridLines="0" showZeros="0" view="pageBreakPreview" zoomScale="85" zoomScaleNormal="85" zoomScaleSheetLayoutView="85" workbookViewId="0">
      <selection activeCell="G9" sqref="G9"/>
    </sheetView>
  </sheetViews>
  <sheetFormatPr baseColWidth="10" defaultColWidth="8.88671875" defaultRowHeight="15"/>
  <cols>
    <col min="1" max="2" width="14.77734375" style="19" customWidth="1"/>
    <col min="3" max="3" width="11.33203125" style="19" customWidth="1"/>
    <col min="4" max="5" width="9.77734375" style="19" hidden="1" customWidth="1"/>
    <col min="6" max="19" width="9.77734375" style="19" customWidth="1"/>
    <col min="20" max="20" width="1.77734375" style="19" customWidth="1"/>
    <col min="21" max="23" width="19.109375" style="19" customWidth="1"/>
    <col min="24" max="24" width="11" style="19" customWidth="1"/>
    <col min="25" max="16384" width="8.88671875" style="19"/>
  </cols>
  <sheetData>
    <row r="1" spans="1:31" s="1085" customFormat="1" ht="33" customHeight="1">
      <c r="A1" s="2624" t="s">
        <v>525</v>
      </c>
      <c r="B1" s="2624"/>
      <c r="C1" s="2624"/>
      <c r="D1" s="2624"/>
      <c r="E1" s="2624"/>
      <c r="F1" s="2624"/>
      <c r="G1" s="2624"/>
      <c r="H1" s="2624"/>
      <c r="I1" s="2624"/>
      <c r="J1" s="2624"/>
      <c r="K1" s="2624"/>
      <c r="L1" s="2624"/>
      <c r="M1" s="2624"/>
      <c r="N1" s="2624"/>
      <c r="O1" s="2624"/>
      <c r="P1" s="2624"/>
      <c r="Q1" s="2624"/>
      <c r="R1" s="2624"/>
      <c r="S1" s="2624"/>
      <c r="T1" s="1083"/>
      <c r="U1" s="1083"/>
      <c r="V1" s="1083"/>
      <c r="W1" s="1083"/>
      <c r="X1" s="1084"/>
      <c r="Y1" s="1084"/>
      <c r="Z1" s="1084"/>
      <c r="AA1" s="1084"/>
      <c r="AB1" s="1084"/>
      <c r="AC1" s="1084"/>
      <c r="AD1" s="1084"/>
      <c r="AE1" s="1084"/>
    </row>
    <row r="2" spans="1:31" ht="12" customHeight="1" thickBot="1">
      <c r="B2" s="195"/>
      <c r="C2" s="195"/>
      <c r="D2" s="195"/>
      <c r="E2" s="195"/>
      <c r="F2" s="195"/>
      <c r="G2" s="195"/>
      <c r="H2" s="195"/>
      <c r="I2" s="195"/>
      <c r="J2" s="195"/>
      <c r="K2" s="195"/>
      <c r="L2" s="195"/>
      <c r="M2" s="195"/>
      <c r="N2" s="195"/>
      <c r="O2" s="195"/>
      <c r="P2" s="195"/>
      <c r="Q2" s="195"/>
      <c r="R2" s="358"/>
      <c r="S2" s="195"/>
      <c r="T2" s="473"/>
      <c r="U2" s="473"/>
      <c r="V2" s="473"/>
      <c r="W2" s="473"/>
      <c r="X2" s="20"/>
      <c r="Y2" s="20"/>
      <c r="Z2" s="20"/>
      <c r="AA2" s="20"/>
      <c r="AB2" s="20"/>
      <c r="AC2" s="20"/>
      <c r="AD2" s="20"/>
      <c r="AE2" s="20"/>
    </row>
    <row r="3" spans="1:31" ht="17.25" customHeight="1" thickBot="1">
      <c r="A3" s="480" t="s">
        <v>198</v>
      </c>
      <c r="B3" s="20"/>
      <c r="C3" s="474"/>
      <c r="D3" s="2579">
        <f>+Highlights!E3</f>
        <v>2017</v>
      </c>
      <c r="E3" s="2628"/>
      <c r="F3" s="2628"/>
      <c r="G3" s="2582"/>
      <c r="H3" s="2579">
        <f>+Highlights!I3</f>
        <v>2016</v>
      </c>
      <c r="I3" s="2628"/>
      <c r="J3" s="2628"/>
      <c r="K3" s="2582"/>
      <c r="L3" s="2579">
        <f>+Highlights!M3</f>
        <v>2015</v>
      </c>
      <c r="M3" s="2628"/>
      <c r="N3" s="2628"/>
      <c r="O3" s="2582"/>
      <c r="P3" s="2588" t="s">
        <v>187</v>
      </c>
      <c r="Q3" s="2590"/>
      <c r="R3" s="2588" t="s">
        <v>658</v>
      </c>
      <c r="S3" s="2590"/>
      <c r="U3" s="475"/>
      <c r="V3" s="475"/>
    </row>
    <row r="4" spans="1:31" ht="17.25" customHeight="1" thickBot="1">
      <c r="A4" s="604" t="s">
        <v>6</v>
      </c>
      <c r="B4" s="661"/>
      <c r="C4" s="662"/>
      <c r="D4" s="476" t="s">
        <v>1</v>
      </c>
      <c r="E4" s="477" t="s">
        <v>2</v>
      </c>
      <c r="F4" s="478" t="s">
        <v>3</v>
      </c>
      <c r="G4" s="479" t="s">
        <v>4</v>
      </c>
      <c r="H4" s="476" t="s">
        <v>1</v>
      </c>
      <c r="I4" s="477" t="s">
        <v>2</v>
      </c>
      <c r="J4" s="478" t="s">
        <v>3</v>
      </c>
      <c r="K4" s="479" t="s">
        <v>4</v>
      </c>
      <c r="L4" s="476" t="s">
        <v>1</v>
      </c>
      <c r="M4" s="477" t="s">
        <v>2</v>
      </c>
      <c r="N4" s="478" t="s">
        <v>3</v>
      </c>
      <c r="O4" s="479" t="s">
        <v>4</v>
      </c>
      <c r="P4" s="817">
        <f>+Highlights!Q4</f>
        <v>2017</v>
      </c>
      <c r="Q4" s="1209">
        <f>+Highlights!R4</f>
        <v>2016</v>
      </c>
      <c r="R4" s="1641">
        <f>+Highlights!S4</f>
        <v>2016</v>
      </c>
      <c r="S4" s="530">
        <f>+Highlights!T4</f>
        <v>2015</v>
      </c>
      <c r="U4" s="198"/>
      <c r="V4" s="198"/>
    </row>
    <row r="5" spans="1:31" ht="17.25" customHeight="1">
      <c r="A5" s="368" t="s">
        <v>66</v>
      </c>
      <c r="B5" s="240"/>
      <c r="C5" s="483"/>
      <c r="D5" s="1161">
        <f>Segments3!D19+'Specified items'!D7</f>
        <v>0</v>
      </c>
      <c r="E5" s="1474">
        <f>Segments3!E19+'Specified items'!D11</f>
        <v>0</v>
      </c>
      <c r="F5" s="1474">
        <v>762</v>
      </c>
      <c r="G5" s="1475">
        <v>798</v>
      </c>
      <c r="H5" s="1161">
        <v>778</v>
      </c>
      <c r="I5" s="1474">
        <v>783</v>
      </c>
      <c r="J5" s="1474">
        <v>715</v>
      </c>
      <c r="K5" s="1475">
        <v>716</v>
      </c>
      <c r="L5" s="1161">
        <v>703</v>
      </c>
      <c r="M5" s="1474">
        <v>686</v>
      </c>
      <c r="N5" s="1474">
        <v>657</v>
      </c>
      <c r="O5" s="1475">
        <v>671</v>
      </c>
      <c r="P5" s="1411">
        <v>1560</v>
      </c>
      <c r="Q5" s="1842">
        <v>1431</v>
      </c>
      <c r="R5" s="1476">
        <v>2992</v>
      </c>
      <c r="S5" s="1475">
        <v>2717</v>
      </c>
      <c r="U5" s="380"/>
      <c r="V5" s="380"/>
    </row>
    <row r="6" spans="1:31" ht="17.25" customHeight="1">
      <c r="A6" s="484" t="s">
        <v>242</v>
      </c>
      <c r="B6" s="485"/>
      <c r="C6" s="379"/>
      <c r="D6" s="823">
        <f>Segments3!D20+'Specified items'!E7</f>
        <v>0</v>
      </c>
      <c r="E6" s="826">
        <f>Segments3!E20+'Specified items'!E11</f>
        <v>0</v>
      </c>
      <c r="F6" s="826">
        <v>835</v>
      </c>
      <c r="G6" s="1412">
        <v>835</v>
      </c>
      <c r="H6" s="823">
        <v>791</v>
      </c>
      <c r="I6" s="826">
        <v>774</v>
      </c>
      <c r="J6" s="826">
        <v>710</v>
      </c>
      <c r="K6" s="1412">
        <v>573</v>
      </c>
      <c r="L6" s="823">
        <v>702</v>
      </c>
      <c r="M6" s="826">
        <v>824</v>
      </c>
      <c r="N6" s="826">
        <v>764</v>
      </c>
      <c r="O6" s="1412">
        <v>739</v>
      </c>
      <c r="P6" s="1413">
        <v>1670</v>
      </c>
      <c r="Q6" s="1843">
        <v>1283</v>
      </c>
      <c r="R6" s="1142">
        <v>2848</v>
      </c>
      <c r="S6" s="1412">
        <v>3029</v>
      </c>
      <c r="U6" s="486"/>
      <c r="V6" s="486"/>
    </row>
    <row r="7" spans="1:31" ht="17.25" customHeight="1">
      <c r="A7" s="487" t="s">
        <v>70</v>
      </c>
      <c r="B7" s="358"/>
      <c r="C7" s="488"/>
      <c r="D7" s="1183">
        <f>Segments3!D21+'Specified items'!F7</f>
        <v>0</v>
      </c>
      <c r="E7" s="1464">
        <f>Segments3!E21+'Specified items'!F11</f>
        <v>0</v>
      </c>
      <c r="F7" s="1464">
        <v>1597</v>
      </c>
      <c r="G7" s="1465">
        <v>1633</v>
      </c>
      <c r="H7" s="1183">
        <v>1569</v>
      </c>
      <c r="I7" s="1464">
        <v>1557</v>
      </c>
      <c r="J7" s="1464">
        <v>1425</v>
      </c>
      <c r="K7" s="1465">
        <v>1289</v>
      </c>
      <c r="L7" s="1183">
        <v>1405</v>
      </c>
      <c r="M7" s="1464">
        <v>1510</v>
      </c>
      <c r="N7" s="1464">
        <v>1421</v>
      </c>
      <c r="O7" s="1465">
        <v>1410</v>
      </c>
      <c r="P7" s="1466">
        <v>3230</v>
      </c>
      <c r="Q7" s="1844">
        <v>2714</v>
      </c>
      <c r="R7" s="1463">
        <v>5840</v>
      </c>
      <c r="S7" s="1465">
        <v>5746</v>
      </c>
      <c r="U7" s="486"/>
      <c r="V7" s="486"/>
    </row>
    <row r="8" spans="1:31" ht="17.25" customHeight="1">
      <c r="A8" s="363" t="s">
        <v>257</v>
      </c>
      <c r="B8" s="20"/>
      <c r="C8" s="379"/>
      <c r="D8" s="823">
        <f>Segments3!D22+'Specified items'!G7</f>
        <v>0</v>
      </c>
      <c r="E8" s="826">
        <f>Segments3!E22+'Specified items'!G11</f>
        <v>0</v>
      </c>
      <c r="F8" s="826">
        <v>941</v>
      </c>
      <c r="G8" s="1412">
        <v>969</v>
      </c>
      <c r="H8" s="823">
        <v>1159</v>
      </c>
      <c r="I8" s="826">
        <v>937</v>
      </c>
      <c r="J8" s="826">
        <v>876</v>
      </c>
      <c r="K8" s="1412">
        <v>903</v>
      </c>
      <c r="L8" s="823">
        <v>960</v>
      </c>
      <c r="M8" s="826">
        <v>906</v>
      </c>
      <c r="N8" s="826">
        <v>936</v>
      </c>
      <c r="O8" s="1412">
        <v>863</v>
      </c>
      <c r="P8" s="1413">
        <v>1910</v>
      </c>
      <c r="Q8" s="1843">
        <v>1779</v>
      </c>
      <c r="R8" s="1142">
        <v>3875</v>
      </c>
      <c r="S8" s="1412">
        <v>3665</v>
      </c>
      <c r="U8" s="486"/>
      <c r="V8" s="486"/>
    </row>
    <row r="9" spans="1:31" ht="17.25" customHeight="1">
      <c r="A9" s="363" t="s">
        <v>142</v>
      </c>
      <c r="B9" s="20"/>
      <c r="C9" s="379"/>
      <c r="D9" s="823">
        <f>Segments3!D23+'Specified items'!H7</f>
        <v>0</v>
      </c>
      <c r="E9" s="826">
        <f>Segments3!E23+'Specified items'!H11</f>
        <v>0</v>
      </c>
      <c r="F9" s="826">
        <v>56</v>
      </c>
      <c r="G9" s="1412">
        <v>60</v>
      </c>
      <c r="H9" s="823">
        <v>59</v>
      </c>
      <c r="I9" s="826">
        <v>45</v>
      </c>
      <c r="J9" s="826">
        <v>317</v>
      </c>
      <c r="K9" s="1412">
        <v>63</v>
      </c>
      <c r="L9" s="823">
        <v>61</v>
      </c>
      <c r="M9" s="826">
        <v>56</v>
      </c>
      <c r="N9" s="826">
        <v>57</v>
      </c>
      <c r="O9" s="1412">
        <v>54</v>
      </c>
      <c r="P9" s="1413">
        <v>116</v>
      </c>
      <c r="Q9" s="1843">
        <v>380</v>
      </c>
      <c r="R9" s="1142">
        <v>484</v>
      </c>
      <c r="S9" s="1412">
        <v>228</v>
      </c>
      <c r="U9" s="486"/>
      <c r="V9" s="486"/>
    </row>
    <row r="10" spans="1:31" ht="17.25" customHeight="1">
      <c r="A10" s="489" t="s">
        <v>607</v>
      </c>
      <c r="B10" s="490"/>
      <c r="C10" s="491"/>
      <c r="D10" s="1184">
        <f>Segments3!D24+'Specified items'!I7</f>
        <v>0</v>
      </c>
      <c r="E10" s="1468">
        <f>Segments3!E24+'Specified items'!I11</f>
        <v>0</v>
      </c>
      <c r="F10" s="1468">
        <v>600</v>
      </c>
      <c r="G10" s="1472">
        <v>604</v>
      </c>
      <c r="H10" s="1184">
        <v>351</v>
      </c>
      <c r="I10" s="1468">
        <v>575</v>
      </c>
      <c r="J10" s="1468">
        <v>232</v>
      </c>
      <c r="K10" s="1472">
        <v>323</v>
      </c>
      <c r="L10" s="1184">
        <v>384</v>
      </c>
      <c r="M10" s="1468">
        <v>548</v>
      </c>
      <c r="N10" s="1468">
        <v>428</v>
      </c>
      <c r="O10" s="1472">
        <v>493</v>
      </c>
      <c r="P10" s="1469">
        <v>1204</v>
      </c>
      <c r="Q10" s="1845">
        <v>555</v>
      </c>
      <c r="R10" s="1467">
        <v>1481</v>
      </c>
      <c r="S10" s="1472">
        <v>1853</v>
      </c>
      <c r="U10" s="486"/>
      <c r="V10" s="486"/>
    </row>
    <row r="11" spans="1:31" ht="17.25" customHeight="1">
      <c r="A11" s="484" t="s">
        <v>19</v>
      </c>
      <c r="B11" s="485"/>
      <c r="C11" s="492"/>
      <c r="D11" s="823">
        <f>Segments3!D25+'Specified items'!J7</f>
        <v>0</v>
      </c>
      <c r="E11" s="826">
        <f>Segments3!E25+'Specified items'!J11</f>
        <v>0</v>
      </c>
      <c r="F11" s="826">
        <v>116</v>
      </c>
      <c r="G11" s="1412">
        <v>107</v>
      </c>
      <c r="H11" s="823">
        <v>44</v>
      </c>
      <c r="I11" s="826">
        <v>97</v>
      </c>
      <c r="J11" s="826">
        <v>22</v>
      </c>
      <c r="K11" s="1412">
        <v>62</v>
      </c>
      <c r="L11" s="823">
        <v>37</v>
      </c>
      <c r="M11" s="826">
        <v>95</v>
      </c>
      <c r="N11" s="826">
        <v>24</v>
      </c>
      <c r="O11" s="1412">
        <v>78</v>
      </c>
      <c r="P11" s="1413">
        <v>223</v>
      </c>
      <c r="Q11" s="1843">
        <v>84</v>
      </c>
      <c r="R11" s="1142">
        <v>225</v>
      </c>
      <c r="S11" s="1412">
        <v>234</v>
      </c>
      <c r="U11" s="486"/>
      <c r="V11" s="486"/>
    </row>
    <row r="12" spans="1:31" s="399" customFormat="1" ht="17.25" hidden="1" customHeight="1">
      <c r="A12" s="1035" t="s">
        <v>153</v>
      </c>
      <c r="B12" s="1036"/>
      <c r="C12" s="1041"/>
      <c r="D12" s="823" t="s">
        <v>146</v>
      </c>
      <c r="E12" s="826" t="s">
        <v>146</v>
      </c>
      <c r="F12" s="826" t="s">
        <v>146</v>
      </c>
      <c r="G12" s="1412" t="s">
        <v>146</v>
      </c>
      <c r="H12" s="823" t="s">
        <v>146</v>
      </c>
      <c r="I12" s="826" t="s">
        <v>146</v>
      </c>
      <c r="J12" s="826" t="s">
        <v>146</v>
      </c>
      <c r="K12" s="1412" t="s">
        <v>146</v>
      </c>
      <c r="L12" s="823" t="s">
        <v>146</v>
      </c>
      <c r="M12" s="826" t="s">
        <v>146</v>
      </c>
      <c r="N12" s="826" t="s">
        <v>146</v>
      </c>
      <c r="O12" s="1412" t="s">
        <v>146</v>
      </c>
      <c r="P12" s="1413" t="s">
        <v>146</v>
      </c>
      <c r="Q12" s="1843" t="s">
        <v>146</v>
      </c>
      <c r="R12" s="1142" t="s">
        <v>146</v>
      </c>
      <c r="S12" s="1412" t="s">
        <v>146</v>
      </c>
      <c r="T12" s="19"/>
      <c r="U12" s="1040"/>
      <c r="V12" s="1040"/>
    </row>
    <row r="13" spans="1:31" s="399" customFormat="1" ht="17.25" hidden="1" customHeight="1">
      <c r="A13" s="1037" t="s">
        <v>145</v>
      </c>
      <c r="B13" s="1038"/>
      <c r="C13" s="1042"/>
      <c r="D13" s="823" t="s">
        <v>146</v>
      </c>
      <c r="E13" s="826" t="s">
        <v>146</v>
      </c>
      <c r="F13" s="826" t="s">
        <v>146</v>
      </c>
      <c r="G13" s="1412" t="s">
        <v>146</v>
      </c>
      <c r="H13" s="823" t="s">
        <v>146</v>
      </c>
      <c r="I13" s="826" t="s">
        <v>146</v>
      </c>
      <c r="J13" s="826" t="s">
        <v>146</v>
      </c>
      <c r="K13" s="1412" t="s">
        <v>146</v>
      </c>
      <c r="L13" s="823" t="s">
        <v>146</v>
      </c>
      <c r="M13" s="826" t="s">
        <v>146</v>
      </c>
      <c r="N13" s="826" t="s">
        <v>146</v>
      </c>
      <c r="O13" s="1412" t="s">
        <v>146</v>
      </c>
      <c r="P13" s="1413" t="s">
        <v>146</v>
      </c>
      <c r="Q13" s="1843" t="e">
        <v>#REF!</v>
      </c>
      <c r="R13" s="1142" t="e">
        <v>#REF!</v>
      </c>
      <c r="S13" s="1412" t="e">
        <v>#VALUE!</v>
      </c>
      <c r="T13" s="19"/>
      <c r="U13" s="1040"/>
      <c r="V13" s="1040"/>
    </row>
    <row r="14" spans="1:31" ht="17.25" customHeight="1">
      <c r="A14" s="493" t="s">
        <v>147</v>
      </c>
      <c r="B14" s="358"/>
      <c r="C14" s="382"/>
      <c r="D14" s="1183">
        <f>D10-D11</f>
        <v>0</v>
      </c>
      <c r="E14" s="1464">
        <f t="shared" ref="E14:O14" si="0">E10-E11</f>
        <v>0</v>
      </c>
      <c r="F14" s="1464">
        <v>484</v>
      </c>
      <c r="G14" s="1465">
        <v>497</v>
      </c>
      <c r="H14" s="1183">
        <v>307</v>
      </c>
      <c r="I14" s="1464">
        <v>478</v>
      </c>
      <c r="J14" s="1464">
        <v>210</v>
      </c>
      <c r="K14" s="1465">
        <v>261</v>
      </c>
      <c r="L14" s="1183">
        <v>347</v>
      </c>
      <c r="M14" s="1464">
        <v>453</v>
      </c>
      <c r="N14" s="1464">
        <v>404</v>
      </c>
      <c r="O14" s="1465">
        <v>415</v>
      </c>
      <c r="P14" s="1466">
        <v>981</v>
      </c>
      <c r="Q14" s="1844">
        <v>471</v>
      </c>
      <c r="R14" s="1463">
        <v>1256</v>
      </c>
      <c r="S14" s="1465">
        <v>1619</v>
      </c>
      <c r="U14" s="486"/>
      <c r="V14" s="486"/>
    </row>
    <row r="15" spans="1:31" ht="17.25" customHeight="1">
      <c r="A15" s="494" t="s">
        <v>145</v>
      </c>
      <c r="B15" s="20"/>
      <c r="C15" s="495"/>
      <c r="D15" s="823">
        <f>+Segments3!D27</f>
        <v>0</v>
      </c>
      <c r="E15" s="826">
        <f>+Segments3!E27</f>
        <v>0</v>
      </c>
      <c r="F15" s="826">
        <v>22</v>
      </c>
      <c r="G15" s="1412">
        <v>19</v>
      </c>
      <c r="H15" s="823">
        <v>18</v>
      </c>
      <c r="I15" s="826">
        <v>18</v>
      </c>
      <c r="J15" s="826">
        <v>17</v>
      </c>
      <c r="K15" s="1412">
        <v>22</v>
      </c>
      <c r="L15" s="823">
        <v>19</v>
      </c>
      <c r="M15" s="826">
        <v>17</v>
      </c>
      <c r="N15" s="826">
        <v>16</v>
      </c>
      <c r="O15" s="1412">
        <v>18</v>
      </c>
      <c r="P15" s="1413">
        <v>41</v>
      </c>
      <c r="Q15" s="1843">
        <v>39</v>
      </c>
      <c r="R15" s="1142">
        <v>75</v>
      </c>
      <c r="S15" s="1412">
        <v>70</v>
      </c>
      <c r="U15" s="486"/>
      <c r="V15" s="486"/>
    </row>
    <row r="16" spans="1:31" ht="17.25" customHeight="1">
      <c r="A16" s="915" t="s">
        <v>191</v>
      </c>
      <c r="B16" s="919"/>
      <c r="C16" s="920"/>
      <c r="D16" s="1177">
        <f>Segments3!D28+'Specified items'!K7</f>
        <v>0</v>
      </c>
      <c r="E16" s="1440">
        <f>Segments3!E28+'Specified items'!K11</f>
        <v>0</v>
      </c>
      <c r="F16" s="1440">
        <v>462</v>
      </c>
      <c r="G16" s="1470">
        <v>478</v>
      </c>
      <c r="H16" s="1177">
        <v>289</v>
      </c>
      <c r="I16" s="1440">
        <v>460</v>
      </c>
      <c r="J16" s="1440">
        <v>193</v>
      </c>
      <c r="K16" s="1470">
        <v>239</v>
      </c>
      <c r="L16" s="1177">
        <v>328</v>
      </c>
      <c r="M16" s="1440">
        <v>436</v>
      </c>
      <c r="N16" s="1440">
        <v>388</v>
      </c>
      <c r="O16" s="1470">
        <v>397</v>
      </c>
      <c r="P16" s="1471">
        <v>940</v>
      </c>
      <c r="Q16" s="1846">
        <v>432</v>
      </c>
      <c r="R16" s="1442">
        <v>1181</v>
      </c>
      <c r="S16" s="1470">
        <v>1549</v>
      </c>
      <c r="U16" s="486"/>
      <c r="V16" s="486"/>
    </row>
    <row r="17" spans="1:22" s="399" customFormat="1" ht="17.25" hidden="1" customHeight="1">
      <c r="A17" s="1043" t="s">
        <v>67</v>
      </c>
      <c r="B17" s="1044"/>
      <c r="C17" s="1045"/>
      <c r="D17" s="823" t="e">
        <v>#REF!</v>
      </c>
      <c r="E17" s="826" t="e">
        <v>#REF!</v>
      </c>
      <c r="F17" s="826" t="e">
        <v>#REF!</v>
      </c>
      <c r="G17" s="1412" t="e">
        <v>#REF!</v>
      </c>
      <c r="H17" s="823" t="e">
        <v>#REF!</v>
      </c>
      <c r="I17" s="826" t="e">
        <v>#REF!</v>
      </c>
      <c r="J17" s="826" t="e">
        <v>#REF!</v>
      </c>
      <c r="K17" s="1412" t="e">
        <v>#REF!</v>
      </c>
      <c r="L17" s="823" t="e">
        <v>#REF!</v>
      </c>
      <c r="M17" s="826" t="e">
        <v>#REF!</v>
      </c>
      <c r="N17" s="826" t="e">
        <v>#REF!</v>
      </c>
      <c r="O17" s="1412" t="e">
        <v>#REF!</v>
      </c>
      <c r="P17" s="1413"/>
      <c r="Q17" s="1843"/>
      <c r="R17" s="1142"/>
      <c r="S17" s="1412"/>
      <c r="T17" s="19"/>
      <c r="U17" s="1046"/>
      <c r="V17" s="1046"/>
    </row>
    <row r="18" spans="1:22" s="399" customFormat="1" ht="17.25" hidden="1" customHeight="1">
      <c r="A18" s="1039" t="s">
        <v>155</v>
      </c>
      <c r="B18" s="1036"/>
      <c r="C18" s="1047"/>
      <c r="D18" s="823" t="e">
        <f>D8/(D7)</f>
        <v>#DIV/0!</v>
      </c>
      <c r="E18" s="826" t="e">
        <f t="shared" ref="E18:O18" si="1">E8/(E7)</f>
        <v>#DIV/0!</v>
      </c>
      <c r="F18" s="826">
        <v>0.58922980588603635</v>
      </c>
      <c r="G18" s="1412">
        <v>0.5933864053888549</v>
      </c>
      <c r="H18" s="823">
        <v>0.73868706182281707</v>
      </c>
      <c r="I18" s="826">
        <v>0.60179833012202955</v>
      </c>
      <c r="J18" s="826">
        <v>0.61473684210526314</v>
      </c>
      <c r="K18" s="1412">
        <v>0.70054305663304883</v>
      </c>
      <c r="L18" s="823">
        <v>0.68327402135231319</v>
      </c>
      <c r="M18" s="826">
        <v>0.6</v>
      </c>
      <c r="N18" s="826">
        <v>0.65869106263194932</v>
      </c>
      <c r="O18" s="1412">
        <v>0.61205673758865253</v>
      </c>
      <c r="P18" s="1413">
        <v>0.59133126934984526</v>
      </c>
      <c r="Q18" s="1843">
        <v>0.65549005158437734</v>
      </c>
      <c r="R18" s="1142">
        <v>0.66352739726027399</v>
      </c>
      <c r="S18" s="1412">
        <v>0.63783501566306999</v>
      </c>
      <c r="T18" s="19"/>
      <c r="U18" s="1048"/>
      <c r="V18" s="1048"/>
    </row>
    <row r="19" spans="1:22" ht="17.25" customHeight="1">
      <c r="A19" s="363" t="s">
        <v>52</v>
      </c>
      <c r="B19" s="20"/>
      <c r="C19" s="497"/>
      <c r="D19" s="823">
        <f>+Segments3!D30</f>
        <v>0</v>
      </c>
      <c r="E19" s="826">
        <f>+Segments3!E30</f>
        <v>0</v>
      </c>
      <c r="F19" s="826">
        <v>127162</v>
      </c>
      <c r="G19" s="1412">
        <v>126191</v>
      </c>
      <c r="H19" s="823">
        <v>125005</v>
      </c>
      <c r="I19" s="826">
        <v>122267</v>
      </c>
      <c r="J19" s="826">
        <v>119422</v>
      </c>
      <c r="K19" s="1412">
        <v>117325</v>
      </c>
      <c r="L19" s="823">
        <v>113427</v>
      </c>
      <c r="M19" s="826">
        <v>110062</v>
      </c>
      <c r="N19" s="826">
        <v>106581</v>
      </c>
      <c r="O19" s="1412">
        <v>104820</v>
      </c>
      <c r="P19" s="1413">
        <v>126668.45303867405</v>
      </c>
      <c r="Q19" s="1843">
        <v>118361.97802197802</v>
      </c>
      <c r="R19" s="1142">
        <v>121013.39890710382</v>
      </c>
      <c r="S19" s="1412">
        <v>108740.10136986301</v>
      </c>
      <c r="U19" s="380"/>
      <c r="V19" s="380"/>
    </row>
    <row r="20" spans="1:22" ht="17.25" customHeight="1">
      <c r="A20" s="363" t="s">
        <v>20</v>
      </c>
      <c r="B20" s="20"/>
      <c r="C20" s="396"/>
      <c r="D20" s="823">
        <f>+Segments3!D31</f>
        <v>0</v>
      </c>
      <c r="E20" s="826">
        <f>+Segments3!E31</f>
        <v>0</v>
      </c>
      <c r="F20" s="826">
        <v>251033</v>
      </c>
      <c r="G20" s="1412">
        <v>246060</v>
      </c>
      <c r="H20" s="823">
        <v>243284</v>
      </c>
      <c r="I20" s="826">
        <v>237447</v>
      </c>
      <c r="J20" s="826">
        <v>230593</v>
      </c>
      <c r="K20" s="1412">
        <v>232213</v>
      </c>
      <c r="L20" s="823">
        <v>228613</v>
      </c>
      <c r="M20" s="826">
        <v>221644</v>
      </c>
      <c r="N20" s="826">
        <v>222931</v>
      </c>
      <c r="O20" s="1412">
        <v>218530</v>
      </c>
      <c r="P20" s="1413">
        <v>248505.28729281769</v>
      </c>
      <c r="Q20" s="1843">
        <v>231411.90109890111</v>
      </c>
      <c r="R20" s="1142">
        <v>235913.16393442624</v>
      </c>
      <c r="S20" s="1412">
        <v>222929.48767123287</v>
      </c>
      <c r="U20" s="380"/>
      <c r="V20" s="380"/>
    </row>
    <row r="21" spans="1:22" ht="17.25" customHeight="1" thickBot="1">
      <c r="A21" s="498" t="s">
        <v>75</v>
      </c>
      <c r="B21" s="482"/>
      <c r="C21" s="499"/>
      <c r="D21" s="1185">
        <f>+Segments3!D32</f>
        <v>0</v>
      </c>
      <c r="E21" s="1477">
        <f>+Segments3!E32</f>
        <v>0</v>
      </c>
      <c r="F21" s="1477">
        <v>153220</v>
      </c>
      <c r="G21" s="1478">
        <v>150336</v>
      </c>
      <c r="H21" s="1185">
        <v>147741</v>
      </c>
      <c r="I21" s="1477">
        <v>142243</v>
      </c>
      <c r="J21" s="1477">
        <v>139166</v>
      </c>
      <c r="K21" s="1478">
        <v>142178</v>
      </c>
      <c r="L21" s="1185">
        <v>135382</v>
      </c>
      <c r="M21" s="1477">
        <v>129872</v>
      </c>
      <c r="N21" s="1477">
        <v>127715</v>
      </c>
      <c r="O21" s="1478">
        <v>124846</v>
      </c>
      <c r="P21" s="1473">
        <v>151754.09944751381</v>
      </c>
      <c r="Q21" s="1847">
        <v>140688.54945054947</v>
      </c>
      <c r="R21" s="1479">
        <v>142852.03278688525</v>
      </c>
      <c r="S21" s="1478">
        <v>129468.04109589041</v>
      </c>
      <c r="U21" s="380"/>
      <c r="V21" s="380"/>
    </row>
    <row r="22" spans="1:22" ht="8.1" customHeight="1">
      <c r="A22" s="20"/>
      <c r="B22" s="20"/>
      <c r="C22" s="486"/>
      <c r="D22" s="500"/>
      <c r="E22" s="500"/>
      <c r="F22" s="486"/>
      <c r="G22" s="486"/>
      <c r="H22" s="500"/>
      <c r="I22" s="500"/>
      <c r="J22" s="486"/>
      <c r="K22" s="486"/>
      <c r="L22" s="500"/>
      <c r="M22" s="500"/>
      <c r="N22" s="486"/>
      <c r="O22" s="486"/>
      <c r="P22" s="500"/>
      <c r="Q22" s="486"/>
      <c r="R22" s="486"/>
      <c r="S22" s="486"/>
      <c r="U22" s="380"/>
      <c r="V22" s="380"/>
    </row>
    <row r="23" spans="1:22">
      <c r="A23" s="501"/>
    </row>
    <row r="24" spans="1:22" s="20" customFormat="1"/>
    <row r="25" spans="1:22" s="20" customFormat="1"/>
    <row r="26" spans="1:22" s="20" customFormat="1"/>
    <row r="27" spans="1:22" s="20" customFormat="1"/>
    <row r="28" spans="1:22" s="20" customFormat="1"/>
    <row r="29" spans="1:22" s="20" customFormat="1"/>
  </sheetData>
  <mergeCells count="6">
    <mergeCell ref="A1:S1"/>
    <mergeCell ref="L3:O3"/>
    <mergeCell ref="H3:K3"/>
    <mergeCell ref="D3:G3"/>
    <mergeCell ref="P3:Q3"/>
    <mergeCell ref="R3:S3"/>
  </mergeCells>
  <phoneticPr fontId="14" type="noConversion"/>
  <printOptions horizontalCentered="1"/>
  <pageMargins left="0.31496062992125984" right="0.31496062992125984" top="0.39370078740157483" bottom="0.39370078740157483" header="0.19685039370078741" footer="0.19685039370078741"/>
  <pageSetup scale="61" orientation="landscape" r:id="rId1"/>
  <headerFooter scaleWithDoc="0" alignWithMargins="0">
    <oddFooter>&amp;L&amp;"MetaBookLF-Roman,Italique"&amp;8National Bank of Canada - Supplementary Financial Information&amp;R&amp;"MetaBookLF-Roman,Italique"&amp;8page &amp;P</oddFooter>
  </headerFooter>
  <legacyDrawing r:id="rId2"/>
  <oleObjects>
    <oleObject progId="Word.Document.8" shapeId="75780" r:id="rId3"/>
  </oleObjects>
</worksheet>
</file>

<file path=xl/worksheets/sheet14.xml><?xml version="1.0" encoding="utf-8"?>
<worksheet xmlns="http://schemas.openxmlformats.org/spreadsheetml/2006/main" xmlns:r="http://schemas.openxmlformats.org/officeDocument/2006/relationships">
  <sheetPr transitionEvaluation="1" codeName="Feuil12">
    <tabColor rgb="FFCCFFCC"/>
    <pageSetUpPr fitToPage="1"/>
  </sheetPr>
  <dimension ref="A1:V111"/>
  <sheetViews>
    <sheetView showGridLines="0" showZeros="0" defaultGridColor="0" view="pageBreakPreview" colorId="22" zoomScale="85" zoomScaleNormal="85" zoomScaleSheetLayoutView="85" workbookViewId="0">
      <selection activeCell="E6" sqref="E6"/>
    </sheetView>
  </sheetViews>
  <sheetFormatPr baseColWidth="10" defaultColWidth="8.88671875" defaultRowHeight="15"/>
  <cols>
    <col min="1" max="1" width="20.77734375" style="3" customWidth="1"/>
    <col min="2" max="2" width="25.77734375" style="3" customWidth="1"/>
    <col min="3" max="4" width="9.77734375" style="3" hidden="1" customWidth="1"/>
    <col min="5" max="18" width="9.77734375" style="3" customWidth="1"/>
    <col min="19" max="19" width="1.77734375" style="3" customWidth="1"/>
    <col min="20" max="16384" width="8.88671875" style="3"/>
  </cols>
  <sheetData>
    <row r="1" spans="1:19" ht="33" customHeight="1">
      <c r="A1" s="2578" t="s">
        <v>613</v>
      </c>
      <c r="B1" s="2578"/>
      <c r="C1" s="2578"/>
      <c r="D1" s="2578"/>
      <c r="E1" s="2578"/>
      <c r="F1" s="2578"/>
      <c r="G1" s="2578"/>
      <c r="H1" s="2578"/>
      <c r="I1" s="2578"/>
      <c r="J1" s="2578"/>
      <c r="K1" s="2578"/>
      <c r="L1" s="2578"/>
      <c r="M1" s="2578"/>
      <c r="N1" s="2578"/>
      <c r="O1" s="2578"/>
      <c r="P1" s="2578"/>
      <c r="Q1" s="2578"/>
      <c r="R1" s="2578"/>
    </row>
    <row r="2" spans="1:19" ht="12" customHeight="1" thickBot="1">
      <c r="Q2" s="358"/>
      <c r="R2" s="358"/>
    </row>
    <row r="3" spans="1:19" s="232" customFormat="1" ht="35.1" customHeight="1" thickBot="1">
      <c r="A3" s="2629" t="s">
        <v>428</v>
      </c>
      <c r="B3" s="2634"/>
      <c r="C3" s="2630">
        <f>+Highlights!E3</f>
        <v>2017</v>
      </c>
      <c r="D3" s="2631"/>
      <c r="E3" s="2631"/>
      <c r="F3" s="2633"/>
      <c r="G3" s="2630">
        <f>+Highlights!I3</f>
        <v>2016</v>
      </c>
      <c r="H3" s="2631"/>
      <c r="I3" s="2631"/>
      <c r="J3" s="2633"/>
      <c r="K3" s="2630">
        <f>+Highlights!M3</f>
        <v>2015</v>
      </c>
      <c r="L3" s="2631"/>
      <c r="M3" s="2631"/>
      <c r="N3" s="2632"/>
      <c r="O3" s="2588" t="s">
        <v>187</v>
      </c>
      <c r="P3" s="2590"/>
      <c r="Q3" s="2588" t="s">
        <v>658</v>
      </c>
      <c r="R3" s="2590"/>
    </row>
    <row r="4" spans="1:19" ht="17.25" customHeight="1" thickBot="1">
      <c r="A4" s="656" t="s">
        <v>48</v>
      </c>
      <c r="B4" s="660"/>
      <c r="C4" s="374" t="s">
        <v>1</v>
      </c>
      <c r="D4" s="444" t="s">
        <v>2</v>
      </c>
      <c r="E4" s="1365" t="s">
        <v>3</v>
      </c>
      <c r="F4" s="659" t="s">
        <v>4</v>
      </c>
      <c r="G4" s="374" t="s">
        <v>1</v>
      </c>
      <c r="H4" s="448" t="s">
        <v>2</v>
      </c>
      <c r="I4" s="658" t="s">
        <v>3</v>
      </c>
      <c r="J4" s="659" t="s">
        <v>4</v>
      </c>
      <c r="K4" s="374" t="s">
        <v>1</v>
      </c>
      <c r="L4" s="448" t="s">
        <v>2</v>
      </c>
      <c r="M4" s="460" t="s">
        <v>3</v>
      </c>
      <c r="N4" s="461" t="s">
        <v>4</v>
      </c>
      <c r="O4" s="817">
        <f>+Highlights!Q4</f>
        <v>2017</v>
      </c>
      <c r="P4" s="1209">
        <f>+Highlights!R4</f>
        <v>2016</v>
      </c>
      <c r="Q4" s="1641">
        <f>+Highlights!S4</f>
        <v>2016</v>
      </c>
      <c r="R4" s="530">
        <f>+Highlights!T4</f>
        <v>2015</v>
      </c>
    </row>
    <row r="5" spans="1:19" ht="17.25" customHeight="1">
      <c r="A5" s="689" t="s">
        <v>74</v>
      </c>
      <c r="B5" s="462"/>
      <c r="C5" s="1274"/>
      <c r="D5" s="1187"/>
      <c r="E5" s="470"/>
      <c r="F5" s="1227"/>
      <c r="G5" s="1186"/>
      <c r="H5" s="1187"/>
      <c r="I5" s="470"/>
      <c r="J5" s="1227"/>
      <c r="K5" s="1228"/>
      <c r="L5" s="1229"/>
      <c r="M5" s="1230"/>
      <c r="N5" s="1231"/>
      <c r="O5" s="1232"/>
      <c r="P5" s="1233"/>
      <c r="Q5" s="1234"/>
      <c r="R5" s="1235"/>
      <c r="S5" s="19"/>
    </row>
    <row r="6" spans="1:19" ht="17.25" customHeight="1">
      <c r="A6" s="464" t="s">
        <v>7</v>
      </c>
      <c r="B6" s="465"/>
      <c r="C6" s="1258"/>
      <c r="D6" s="826"/>
      <c r="E6" s="1142">
        <v>1064</v>
      </c>
      <c r="F6" s="1142">
        <v>1061</v>
      </c>
      <c r="G6" s="1258">
        <v>1023</v>
      </c>
      <c r="H6" s="826">
        <v>1004</v>
      </c>
      <c r="I6" s="1142">
        <v>922</v>
      </c>
      <c r="J6" s="1142">
        <v>923</v>
      </c>
      <c r="K6" s="823">
        <v>894</v>
      </c>
      <c r="L6" s="826">
        <v>917</v>
      </c>
      <c r="M6" s="826">
        <v>873</v>
      </c>
      <c r="N6" s="1142">
        <v>921</v>
      </c>
      <c r="O6" s="823">
        <v>2125</v>
      </c>
      <c r="P6" s="827">
        <v>1845</v>
      </c>
      <c r="Q6" s="1142">
        <v>3872</v>
      </c>
      <c r="R6" s="1174">
        <v>3605</v>
      </c>
      <c r="S6" s="466"/>
    </row>
    <row r="7" spans="1:19" ht="17.25" customHeight="1">
      <c r="A7" s="464" t="s">
        <v>8</v>
      </c>
      <c r="B7" s="465"/>
      <c r="C7" s="1258"/>
      <c r="D7" s="826"/>
      <c r="E7" s="1142">
        <v>245</v>
      </c>
      <c r="F7" s="1142">
        <v>250</v>
      </c>
      <c r="G7" s="1258">
        <v>241</v>
      </c>
      <c r="H7" s="826">
        <v>240</v>
      </c>
      <c r="I7" s="1142">
        <v>239</v>
      </c>
      <c r="J7" s="1142">
        <v>246</v>
      </c>
      <c r="K7" s="823">
        <v>250</v>
      </c>
      <c r="L7" s="826">
        <v>235</v>
      </c>
      <c r="M7" s="826">
        <v>243</v>
      </c>
      <c r="N7" s="1142">
        <v>239</v>
      </c>
      <c r="O7" s="823">
        <v>495</v>
      </c>
      <c r="P7" s="827">
        <v>485</v>
      </c>
      <c r="Q7" s="1142">
        <v>966</v>
      </c>
      <c r="R7" s="1174">
        <v>967</v>
      </c>
      <c r="S7" s="466"/>
    </row>
    <row r="8" spans="1:19" ht="17.25" customHeight="1">
      <c r="A8" s="464" t="s">
        <v>448</v>
      </c>
      <c r="B8" s="465"/>
      <c r="C8" s="1176"/>
      <c r="D8" s="836"/>
      <c r="E8" s="1226">
        <v>26</v>
      </c>
      <c r="F8" s="1439">
        <v>18</v>
      </c>
      <c r="G8" s="1176">
        <v>15</v>
      </c>
      <c r="H8" s="836">
        <v>18</v>
      </c>
      <c r="I8" s="1226">
        <v>18</v>
      </c>
      <c r="J8" s="1439">
        <v>14</v>
      </c>
      <c r="K8" s="1176">
        <v>10</v>
      </c>
      <c r="L8" s="836">
        <v>7</v>
      </c>
      <c r="M8" s="836">
        <v>6</v>
      </c>
      <c r="N8" s="1439">
        <v>7</v>
      </c>
      <c r="O8" s="1176">
        <v>44</v>
      </c>
      <c r="P8" s="845">
        <v>32</v>
      </c>
      <c r="Q8" s="1226">
        <v>65</v>
      </c>
      <c r="R8" s="1439">
        <v>30</v>
      </c>
      <c r="S8" s="466"/>
    </row>
    <row r="9" spans="1:19" ht="17.25" customHeight="1">
      <c r="A9" s="467" t="s">
        <v>104</v>
      </c>
      <c r="B9" s="468"/>
      <c r="C9" s="1258">
        <f>SUM(C6:C8)</f>
        <v>0</v>
      </c>
      <c r="D9" s="826">
        <f>SUM(D6:D8)</f>
        <v>0</v>
      </c>
      <c r="E9" s="1142">
        <v>1335</v>
      </c>
      <c r="F9" s="1142">
        <v>1329</v>
      </c>
      <c r="G9" s="823">
        <v>1279</v>
      </c>
      <c r="H9" s="826">
        <v>1262</v>
      </c>
      <c r="I9" s="826">
        <v>1179</v>
      </c>
      <c r="J9" s="1142">
        <v>1183</v>
      </c>
      <c r="K9" s="823">
        <v>1154</v>
      </c>
      <c r="L9" s="826">
        <v>1159</v>
      </c>
      <c r="M9" s="826">
        <v>1122</v>
      </c>
      <c r="N9" s="1142">
        <v>1167</v>
      </c>
      <c r="O9" s="823">
        <v>2664</v>
      </c>
      <c r="P9" s="827">
        <v>2362</v>
      </c>
      <c r="Q9" s="1142">
        <v>4903</v>
      </c>
      <c r="R9" s="1174">
        <v>4602</v>
      </c>
      <c r="S9" s="736"/>
    </row>
    <row r="10" spans="1:19" ht="9.9499999999999993" customHeight="1">
      <c r="A10" s="469"/>
      <c r="B10" s="471"/>
      <c r="C10" s="1258"/>
      <c r="D10" s="826"/>
      <c r="E10" s="1142"/>
      <c r="F10" s="1142"/>
      <c r="G10" s="823"/>
      <c r="H10" s="826"/>
      <c r="I10" s="826"/>
      <c r="J10" s="1142"/>
      <c r="K10" s="823"/>
      <c r="L10" s="826"/>
      <c r="M10" s="826"/>
      <c r="N10" s="1142"/>
      <c r="O10" s="823"/>
      <c r="P10" s="827"/>
      <c r="Q10" s="1142"/>
      <c r="R10" s="1174"/>
      <c r="S10" s="466"/>
    </row>
    <row r="11" spans="1:19" ht="17.25" customHeight="1">
      <c r="A11" s="690" t="s">
        <v>119</v>
      </c>
      <c r="B11" s="465"/>
      <c r="C11" s="1258"/>
      <c r="D11" s="826"/>
      <c r="E11" s="1142"/>
      <c r="F11" s="1142"/>
      <c r="G11" s="823"/>
      <c r="H11" s="826"/>
      <c r="I11" s="826"/>
      <c r="J11" s="1142"/>
      <c r="K11" s="823"/>
      <c r="L11" s="826"/>
      <c r="M11" s="826"/>
      <c r="N11" s="1142"/>
      <c r="O11" s="823"/>
      <c r="P11" s="827"/>
      <c r="Q11" s="1142"/>
      <c r="R11" s="1174"/>
      <c r="S11" s="466"/>
    </row>
    <row r="12" spans="1:19" ht="17.25" customHeight="1">
      <c r="A12" s="464" t="s">
        <v>9</v>
      </c>
      <c r="B12" s="465"/>
      <c r="C12" s="1258"/>
      <c r="D12" s="826"/>
      <c r="E12" s="1142">
        <v>431</v>
      </c>
      <c r="F12" s="1142">
        <v>400</v>
      </c>
      <c r="G12" s="1258">
        <v>395</v>
      </c>
      <c r="H12" s="826">
        <v>358</v>
      </c>
      <c r="I12" s="1142">
        <v>345</v>
      </c>
      <c r="J12" s="1142">
        <v>337</v>
      </c>
      <c r="K12" s="823">
        <v>324</v>
      </c>
      <c r="L12" s="826">
        <v>332</v>
      </c>
      <c r="M12" s="826">
        <v>328</v>
      </c>
      <c r="N12" s="1142">
        <v>345</v>
      </c>
      <c r="O12" s="823">
        <v>831</v>
      </c>
      <c r="P12" s="827">
        <v>682</v>
      </c>
      <c r="Q12" s="1142">
        <v>1435</v>
      </c>
      <c r="R12" s="1174">
        <v>1329</v>
      </c>
      <c r="S12" s="466"/>
    </row>
    <row r="13" spans="1:19" ht="17.25" customHeight="1">
      <c r="A13" s="469" t="s">
        <v>133</v>
      </c>
      <c r="B13" s="465"/>
      <c r="C13" s="1258"/>
      <c r="D13" s="826"/>
      <c r="E13" s="1142">
        <v>100</v>
      </c>
      <c r="F13" s="1142">
        <v>97</v>
      </c>
      <c r="G13" s="1258">
        <v>100</v>
      </c>
      <c r="H13" s="826">
        <v>100</v>
      </c>
      <c r="I13" s="1142">
        <v>102</v>
      </c>
      <c r="J13" s="1142">
        <v>102</v>
      </c>
      <c r="K13" s="823">
        <v>107</v>
      </c>
      <c r="L13" s="826">
        <v>105</v>
      </c>
      <c r="M13" s="826">
        <v>102</v>
      </c>
      <c r="N13" s="1142">
        <v>106</v>
      </c>
      <c r="O13" s="823">
        <v>197</v>
      </c>
      <c r="P13" s="827">
        <v>204</v>
      </c>
      <c r="Q13" s="1142">
        <v>404</v>
      </c>
      <c r="R13" s="1174">
        <v>420</v>
      </c>
      <c r="S13" s="466"/>
    </row>
    <row r="14" spans="1:19" ht="17.25" customHeight="1">
      <c r="A14" s="469" t="s">
        <v>228</v>
      </c>
      <c r="B14" s="465"/>
      <c r="C14" s="1258"/>
      <c r="D14" s="826"/>
      <c r="E14" s="1142">
        <v>7</v>
      </c>
      <c r="F14" s="1142">
        <v>8</v>
      </c>
      <c r="G14" s="1258">
        <v>8</v>
      </c>
      <c r="H14" s="826">
        <v>9</v>
      </c>
      <c r="I14" s="1142">
        <v>8</v>
      </c>
      <c r="J14" s="1142">
        <v>8</v>
      </c>
      <c r="K14" s="823">
        <v>14</v>
      </c>
      <c r="L14" s="826">
        <v>15</v>
      </c>
      <c r="M14" s="826">
        <v>13</v>
      </c>
      <c r="N14" s="1142">
        <v>17</v>
      </c>
      <c r="O14" s="823">
        <v>15</v>
      </c>
      <c r="P14" s="827">
        <v>16</v>
      </c>
      <c r="Q14" s="1142">
        <v>33</v>
      </c>
      <c r="R14" s="1174">
        <v>59</v>
      </c>
      <c r="S14" s="466"/>
    </row>
    <row r="15" spans="1:19" ht="17.25" customHeight="1">
      <c r="A15" s="469" t="s">
        <v>10</v>
      </c>
      <c r="B15" s="465"/>
      <c r="C15" s="1258"/>
      <c r="D15" s="826"/>
      <c r="E15" s="1142">
        <v>35</v>
      </c>
      <c r="F15" s="1142">
        <v>26</v>
      </c>
      <c r="G15" s="1258">
        <v>-4</v>
      </c>
      <c r="H15" s="826">
        <v>10</v>
      </c>
      <c r="I15" s="1142">
        <v>6</v>
      </c>
      <c r="J15" s="1142">
        <v>18</v>
      </c>
      <c r="K15" s="823">
        <v>0</v>
      </c>
      <c r="L15" s="826">
        <v>16</v>
      </c>
      <c r="M15" s="826">
        <v>18</v>
      </c>
      <c r="N15" s="1142">
        <v>23</v>
      </c>
      <c r="O15" s="823">
        <v>61</v>
      </c>
      <c r="P15" s="827">
        <v>24</v>
      </c>
      <c r="Q15" s="1142">
        <v>30</v>
      </c>
      <c r="R15" s="1174">
        <v>57</v>
      </c>
      <c r="S15" s="466"/>
    </row>
    <row r="16" spans="1:19" ht="17.25" customHeight="1">
      <c r="A16" s="467" t="s">
        <v>105</v>
      </c>
      <c r="B16" s="468"/>
      <c r="C16" s="1177">
        <f t="shared" ref="C16:J16" si="0">SUM(C12:C15)</f>
        <v>0</v>
      </c>
      <c r="D16" s="1440">
        <f t="shared" si="0"/>
        <v>0</v>
      </c>
      <c r="E16" s="1442">
        <v>573</v>
      </c>
      <c r="F16" s="1441">
        <v>531</v>
      </c>
      <c r="G16" s="1177">
        <v>499</v>
      </c>
      <c r="H16" s="1440">
        <v>477</v>
      </c>
      <c r="I16" s="1440">
        <v>461</v>
      </c>
      <c r="J16" s="1441">
        <v>465</v>
      </c>
      <c r="K16" s="1177">
        <v>445</v>
      </c>
      <c r="L16" s="1440">
        <v>468</v>
      </c>
      <c r="M16" s="1440">
        <v>461</v>
      </c>
      <c r="N16" s="1441">
        <v>491</v>
      </c>
      <c r="O16" s="1177">
        <v>1104</v>
      </c>
      <c r="P16" s="1446">
        <v>926</v>
      </c>
      <c r="Q16" s="1442">
        <v>1902</v>
      </c>
      <c r="R16" s="1441">
        <v>1865</v>
      </c>
      <c r="S16" s="466"/>
    </row>
    <row r="17" spans="1:19" ht="17.25" customHeight="1">
      <c r="A17" s="467" t="s">
        <v>61</v>
      </c>
      <c r="B17" s="468"/>
      <c r="C17" s="1177"/>
      <c r="D17" s="1440"/>
      <c r="E17" s="1442">
        <v>46</v>
      </c>
      <c r="F17" s="1441">
        <v>68</v>
      </c>
      <c r="G17" s="1177">
        <v>53</v>
      </c>
      <c r="H17" s="1440">
        <v>48</v>
      </c>
      <c r="I17" s="1442">
        <v>75</v>
      </c>
      <c r="J17" s="1441">
        <v>55</v>
      </c>
      <c r="K17" s="1177">
        <v>64</v>
      </c>
      <c r="L17" s="1440">
        <v>61</v>
      </c>
      <c r="M17" s="1440">
        <v>123</v>
      </c>
      <c r="N17" s="1441">
        <v>63</v>
      </c>
      <c r="O17" s="1177">
        <v>114</v>
      </c>
      <c r="P17" s="1446">
        <v>130</v>
      </c>
      <c r="Q17" s="1442">
        <v>231</v>
      </c>
      <c r="R17" s="1441">
        <v>311</v>
      </c>
      <c r="S17" s="466"/>
    </row>
    <row r="18" spans="1:19" ht="17.25" customHeight="1" thickBot="1">
      <c r="A18" s="691" t="s">
        <v>15</v>
      </c>
      <c r="B18" s="692"/>
      <c r="C18" s="1182">
        <f t="shared" ref="C18:J18" si="1">C9-C16+C17</f>
        <v>0</v>
      </c>
      <c r="D18" s="1149">
        <f t="shared" si="1"/>
        <v>0</v>
      </c>
      <c r="E18" s="1311">
        <v>808</v>
      </c>
      <c r="F18" s="1310">
        <v>866</v>
      </c>
      <c r="G18" s="1182">
        <v>833</v>
      </c>
      <c r="H18" s="1149">
        <v>833</v>
      </c>
      <c r="I18" s="1149">
        <v>793</v>
      </c>
      <c r="J18" s="1310">
        <v>773</v>
      </c>
      <c r="K18" s="1182">
        <v>773</v>
      </c>
      <c r="L18" s="1149">
        <v>752</v>
      </c>
      <c r="M18" s="1149">
        <v>784</v>
      </c>
      <c r="N18" s="1310">
        <v>739</v>
      </c>
      <c r="O18" s="1182">
        <v>1674</v>
      </c>
      <c r="P18" s="1313">
        <v>1566</v>
      </c>
      <c r="Q18" s="1311">
        <v>3232</v>
      </c>
      <c r="R18" s="1310">
        <v>3048</v>
      </c>
      <c r="S18" s="466"/>
    </row>
    <row r="19" spans="1:19" ht="9.9499999999999993" customHeight="1" thickBot="1">
      <c r="A19" s="195"/>
      <c r="B19" s="15"/>
      <c r="C19" s="921"/>
      <c r="D19" s="921"/>
      <c r="E19" s="921"/>
      <c r="F19" s="824"/>
      <c r="G19" s="921"/>
      <c r="H19" s="921"/>
      <c r="I19" s="921"/>
      <c r="J19" s="824"/>
      <c r="K19" s="921"/>
      <c r="L19" s="921"/>
      <c r="M19" s="921"/>
      <c r="N19" s="921"/>
      <c r="O19" s="921"/>
      <c r="P19" s="921"/>
      <c r="Q19" s="921"/>
      <c r="R19" s="921"/>
      <c r="S19" s="19"/>
    </row>
    <row r="20" spans="1:19" ht="17.25" customHeight="1" thickBot="1">
      <c r="A20" s="804" t="s">
        <v>242</v>
      </c>
      <c r="B20" s="660"/>
      <c r="C20" s="855"/>
      <c r="D20" s="824"/>
      <c r="E20" s="824"/>
      <c r="F20" s="922"/>
      <c r="G20" s="922"/>
      <c r="H20" s="824"/>
      <c r="I20" s="824"/>
      <c r="J20" s="824"/>
      <c r="K20" s="824"/>
      <c r="L20" s="824"/>
      <c r="M20" s="824"/>
      <c r="N20" s="824"/>
      <c r="O20" s="922"/>
      <c r="P20" s="922"/>
      <c r="Q20" s="922"/>
      <c r="R20" s="922"/>
      <c r="S20" s="19"/>
    </row>
    <row r="21" spans="1:19" s="19" customFormat="1" ht="17.25" customHeight="1">
      <c r="A21" s="378" t="s">
        <v>88</v>
      </c>
      <c r="B21" s="197"/>
      <c r="C21" s="823"/>
      <c r="D21" s="1263"/>
      <c r="E21" s="1341">
        <v>90</v>
      </c>
      <c r="F21" s="852">
        <v>88</v>
      </c>
      <c r="G21" s="823">
        <v>91</v>
      </c>
      <c r="H21" s="1263">
        <v>116</v>
      </c>
      <c r="I21" s="1341">
        <v>94</v>
      </c>
      <c r="J21" s="852">
        <v>75</v>
      </c>
      <c r="K21" s="1853">
        <v>83</v>
      </c>
      <c r="L21" s="851">
        <v>113</v>
      </c>
      <c r="M21" s="1480">
        <v>111</v>
      </c>
      <c r="N21" s="852">
        <v>80</v>
      </c>
      <c r="O21" s="1188">
        <v>178</v>
      </c>
      <c r="P21" s="1860">
        <v>169</v>
      </c>
      <c r="Q21" s="1853">
        <v>376</v>
      </c>
      <c r="R21" s="1174">
        <v>387</v>
      </c>
    </row>
    <row r="22" spans="1:19" s="19" customFormat="1" ht="17.25" customHeight="1">
      <c r="A22" s="378" t="s">
        <v>87</v>
      </c>
      <c r="B22" s="197"/>
      <c r="C22" s="823"/>
      <c r="D22" s="826"/>
      <c r="E22" s="1142">
        <v>57</v>
      </c>
      <c r="F22" s="827">
        <v>58</v>
      </c>
      <c r="G22" s="823">
        <v>57</v>
      </c>
      <c r="H22" s="826">
        <v>58</v>
      </c>
      <c r="I22" s="1142">
        <v>61</v>
      </c>
      <c r="J22" s="827">
        <v>59</v>
      </c>
      <c r="K22" s="823">
        <v>59</v>
      </c>
      <c r="L22" s="826">
        <v>66</v>
      </c>
      <c r="M22" s="841">
        <v>75</v>
      </c>
      <c r="N22" s="827">
        <v>73</v>
      </c>
      <c r="O22" s="823">
        <v>115</v>
      </c>
      <c r="P22" s="2145">
        <v>120</v>
      </c>
      <c r="Q22" s="1244">
        <v>235</v>
      </c>
      <c r="R22" s="1174">
        <v>273</v>
      </c>
    </row>
    <row r="23" spans="1:19" ht="17.25" customHeight="1">
      <c r="A23" s="211" t="s">
        <v>447</v>
      </c>
      <c r="B23" s="212"/>
      <c r="C23" s="823"/>
      <c r="D23" s="826"/>
      <c r="E23" s="1142">
        <v>101</v>
      </c>
      <c r="F23" s="827">
        <v>101</v>
      </c>
      <c r="G23" s="823">
        <v>98</v>
      </c>
      <c r="H23" s="826">
        <v>94</v>
      </c>
      <c r="I23" s="1142">
        <v>87</v>
      </c>
      <c r="J23" s="827">
        <v>85</v>
      </c>
      <c r="K23" s="823">
        <v>82</v>
      </c>
      <c r="L23" s="826">
        <v>84</v>
      </c>
      <c r="M23" s="841">
        <v>81</v>
      </c>
      <c r="N23" s="827">
        <v>73</v>
      </c>
      <c r="O23" s="823">
        <v>202</v>
      </c>
      <c r="P23" s="2145">
        <v>172</v>
      </c>
      <c r="Q23" s="1244">
        <v>364</v>
      </c>
      <c r="R23" s="1174">
        <v>320</v>
      </c>
      <c r="S23" s="19"/>
    </row>
    <row r="24" spans="1:19" ht="17.25" customHeight="1">
      <c r="A24" s="211" t="s">
        <v>446</v>
      </c>
      <c r="B24" s="212"/>
      <c r="C24" s="823"/>
      <c r="D24" s="826"/>
      <c r="E24" s="1142">
        <v>126</v>
      </c>
      <c r="F24" s="827">
        <v>123</v>
      </c>
      <c r="G24" s="823">
        <v>117</v>
      </c>
      <c r="H24" s="826">
        <v>113</v>
      </c>
      <c r="I24" s="1142">
        <v>109</v>
      </c>
      <c r="J24" s="827">
        <v>114</v>
      </c>
      <c r="K24" s="823">
        <v>115</v>
      </c>
      <c r="L24" s="826">
        <v>113</v>
      </c>
      <c r="M24" s="841">
        <v>111</v>
      </c>
      <c r="N24" s="827">
        <v>107</v>
      </c>
      <c r="O24" s="823">
        <v>249</v>
      </c>
      <c r="P24" s="2145">
        <v>223</v>
      </c>
      <c r="Q24" s="1244">
        <v>453</v>
      </c>
      <c r="R24" s="1174">
        <v>446</v>
      </c>
      <c r="S24" s="19"/>
    </row>
    <row r="25" spans="1:19" s="19" customFormat="1" ht="17.25" customHeight="1">
      <c r="A25" s="378" t="s">
        <v>254</v>
      </c>
      <c r="B25" s="197"/>
      <c r="C25" s="823"/>
      <c r="D25" s="826"/>
      <c r="E25" s="1142">
        <v>84</v>
      </c>
      <c r="F25" s="827">
        <v>83</v>
      </c>
      <c r="G25" s="823">
        <v>87</v>
      </c>
      <c r="H25" s="826">
        <v>90</v>
      </c>
      <c r="I25" s="1142">
        <v>85</v>
      </c>
      <c r="J25" s="827">
        <v>84</v>
      </c>
      <c r="K25" s="823">
        <v>87</v>
      </c>
      <c r="L25" s="826">
        <v>85</v>
      </c>
      <c r="M25" s="841">
        <v>86</v>
      </c>
      <c r="N25" s="827">
        <v>77</v>
      </c>
      <c r="O25" s="823">
        <v>167</v>
      </c>
      <c r="P25" s="2145">
        <v>169</v>
      </c>
      <c r="Q25" s="1244">
        <v>346</v>
      </c>
      <c r="R25" s="1174">
        <v>335</v>
      </c>
    </row>
    <row r="26" spans="1:19" ht="17.25" customHeight="1">
      <c r="A26" s="211" t="s">
        <v>207</v>
      </c>
      <c r="B26" s="212"/>
      <c r="C26" s="823"/>
      <c r="D26" s="826"/>
      <c r="E26" s="1142">
        <v>29</v>
      </c>
      <c r="F26" s="827">
        <v>33</v>
      </c>
      <c r="G26" s="823">
        <v>30</v>
      </c>
      <c r="H26" s="826">
        <v>32</v>
      </c>
      <c r="I26" s="1142">
        <v>28</v>
      </c>
      <c r="J26" s="827">
        <v>29</v>
      </c>
      <c r="K26" s="823">
        <v>28</v>
      </c>
      <c r="L26" s="826">
        <v>36</v>
      </c>
      <c r="M26" s="841">
        <v>28</v>
      </c>
      <c r="N26" s="827">
        <v>36</v>
      </c>
      <c r="O26" s="823">
        <v>62</v>
      </c>
      <c r="P26" s="2145">
        <v>57</v>
      </c>
      <c r="Q26" s="1244">
        <v>119</v>
      </c>
      <c r="R26" s="1174">
        <v>128</v>
      </c>
      <c r="S26" s="19"/>
    </row>
    <row r="27" spans="1:19" ht="17.25" customHeight="1">
      <c r="A27" s="378" t="s">
        <v>45</v>
      </c>
      <c r="B27" s="212"/>
      <c r="C27" s="823"/>
      <c r="D27" s="826"/>
      <c r="E27" s="1142">
        <v>64</v>
      </c>
      <c r="F27" s="827">
        <v>68</v>
      </c>
      <c r="G27" s="823">
        <v>68</v>
      </c>
      <c r="H27" s="826">
        <v>67</v>
      </c>
      <c r="I27" s="1142">
        <v>61</v>
      </c>
      <c r="J27" s="827">
        <v>62</v>
      </c>
      <c r="K27" s="823">
        <v>63</v>
      </c>
      <c r="L27" s="826">
        <v>62</v>
      </c>
      <c r="M27" s="841">
        <v>56</v>
      </c>
      <c r="N27" s="827">
        <v>57</v>
      </c>
      <c r="O27" s="823">
        <v>132</v>
      </c>
      <c r="P27" s="2145">
        <v>123</v>
      </c>
      <c r="Q27" s="1244">
        <v>258</v>
      </c>
      <c r="R27" s="1174">
        <v>238</v>
      </c>
      <c r="S27" s="19"/>
    </row>
    <row r="28" spans="1:19" s="19" customFormat="1" ht="17.25" customHeight="1">
      <c r="A28" s="378" t="s">
        <v>521</v>
      </c>
      <c r="B28" s="197"/>
      <c r="C28" s="823"/>
      <c r="D28" s="826"/>
      <c r="E28" s="1142">
        <v>76</v>
      </c>
      <c r="F28" s="827">
        <v>94</v>
      </c>
      <c r="G28" s="823">
        <v>83</v>
      </c>
      <c r="H28" s="826">
        <v>12</v>
      </c>
      <c r="I28" s="1142">
        <v>8</v>
      </c>
      <c r="J28" s="827">
        <v>47</v>
      </c>
      <c r="K28" s="823">
        <v>16</v>
      </c>
      <c r="L28" s="826">
        <v>36</v>
      </c>
      <c r="M28" s="841">
        <v>14</v>
      </c>
      <c r="N28" s="827">
        <v>80</v>
      </c>
      <c r="O28" s="823">
        <v>170</v>
      </c>
      <c r="P28" s="2145">
        <v>55</v>
      </c>
      <c r="Q28" s="1244">
        <v>150</v>
      </c>
      <c r="R28" s="1174">
        <v>146</v>
      </c>
    </row>
    <row r="29" spans="1:19" s="19" customFormat="1" ht="17.25" customHeight="1">
      <c r="A29" s="378" t="s">
        <v>547</v>
      </c>
      <c r="B29" s="197"/>
      <c r="C29" s="823"/>
      <c r="D29" s="826"/>
      <c r="E29" s="1142">
        <v>49</v>
      </c>
      <c r="F29" s="827">
        <v>26</v>
      </c>
      <c r="G29" s="823">
        <v>12</v>
      </c>
      <c r="H29" s="826">
        <v>18</v>
      </c>
      <c r="I29" s="1142">
        <v>29</v>
      </c>
      <c r="J29" s="827">
        <v>11</v>
      </c>
      <c r="K29" s="823">
        <v>-10</v>
      </c>
      <c r="L29" s="826">
        <v>29</v>
      </c>
      <c r="M29" s="841">
        <v>19</v>
      </c>
      <c r="N29" s="827">
        <v>7</v>
      </c>
      <c r="O29" s="823">
        <v>75</v>
      </c>
      <c r="P29" s="2145">
        <v>40</v>
      </c>
      <c r="Q29" s="1244">
        <v>70</v>
      </c>
      <c r="R29" s="1174">
        <v>45</v>
      </c>
    </row>
    <row r="30" spans="1:19" s="19" customFormat="1" ht="17.25" hidden="1" customHeight="1">
      <c r="A30" s="378" t="s">
        <v>600</v>
      </c>
      <c r="B30" s="197"/>
      <c r="C30" s="823"/>
      <c r="D30" s="826"/>
      <c r="E30" s="1142"/>
      <c r="F30" s="827"/>
      <c r="G30" s="823"/>
      <c r="H30" s="826"/>
      <c r="I30" s="1142">
        <v>0</v>
      </c>
      <c r="J30" s="827">
        <v>0</v>
      </c>
      <c r="K30" s="823">
        <v>0</v>
      </c>
      <c r="L30" s="826">
        <v>0</v>
      </c>
      <c r="M30" s="841">
        <v>0</v>
      </c>
      <c r="N30" s="827">
        <v>0</v>
      </c>
      <c r="O30" s="823">
        <v>0</v>
      </c>
      <c r="P30" s="2145">
        <v>0</v>
      </c>
      <c r="Q30" s="1244">
        <v>0</v>
      </c>
      <c r="R30" s="1174">
        <v>0</v>
      </c>
    </row>
    <row r="31" spans="1:19" s="19" customFormat="1" ht="18" customHeight="1">
      <c r="A31" s="378" t="s">
        <v>444</v>
      </c>
      <c r="B31" s="197"/>
      <c r="C31" s="823"/>
      <c r="D31" s="826"/>
      <c r="E31" s="1142">
        <v>30</v>
      </c>
      <c r="F31" s="827">
        <v>31</v>
      </c>
      <c r="G31" s="823">
        <v>29</v>
      </c>
      <c r="H31" s="826">
        <v>31</v>
      </c>
      <c r="I31" s="1142">
        <v>28</v>
      </c>
      <c r="J31" s="827">
        <v>26</v>
      </c>
      <c r="K31" s="823">
        <v>26</v>
      </c>
      <c r="L31" s="826">
        <v>34</v>
      </c>
      <c r="M31" s="841">
        <v>25</v>
      </c>
      <c r="N31" s="827">
        <v>22</v>
      </c>
      <c r="O31" s="823">
        <v>61</v>
      </c>
      <c r="P31" s="2145">
        <v>54</v>
      </c>
      <c r="Q31" s="1244">
        <v>114</v>
      </c>
      <c r="R31" s="1174">
        <v>107</v>
      </c>
    </row>
    <row r="32" spans="1:19" s="19" customFormat="1" ht="17.25" customHeight="1">
      <c r="A32" s="378" t="s">
        <v>445</v>
      </c>
      <c r="B32" s="197"/>
      <c r="C32" s="823"/>
      <c r="D32" s="826"/>
      <c r="E32" s="1142">
        <v>23</v>
      </c>
      <c r="F32" s="827">
        <v>18</v>
      </c>
      <c r="G32" s="823">
        <v>19</v>
      </c>
      <c r="H32" s="826">
        <v>19</v>
      </c>
      <c r="I32" s="1142">
        <v>19</v>
      </c>
      <c r="J32" s="827">
        <v>24</v>
      </c>
      <c r="K32" s="823">
        <v>21</v>
      </c>
      <c r="L32" s="826">
        <v>24</v>
      </c>
      <c r="M32" s="841">
        <v>21</v>
      </c>
      <c r="N32" s="827">
        <v>22</v>
      </c>
      <c r="O32" s="823">
        <v>41</v>
      </c>
      <c r="P32" s="2145">
        <v>43</v>
      </c>
      <c r="Q32" s="1244">
        <v>81</v>
      </c>
      <c r="R32" s="1174">
        <v>88</v>
      </c>
    </row>
    <row r="33" spans="1:22" s="19" customFormat="1" ht="17.25" customHeight="1">
      <c r="A33" s="378" t="s">
        <v>546</v>
      </c>
      <c r="B33" s="197"/>
      <c r="C33" s="823"/>
      <c r="D33" s="826"/>
      <c r="E33" s="1142">
        <v>13</v>
      </c>
      <c r="F33" s="827">
        <v>10</v>
      </c>
      <c r="G33" s="823">
        <v>8</v>
      </c>
      <c r="H33" s="826">
        <v>9</v>
      </c>
      <c r="I33" s="1142">
        <v>13</v>
      </c>
      <c r="J33" s="827">
        <v>16</v>
      </c>
      <c r="K33" s="823">
        <v>11</v>
      </c>
      <c r="L33" s="826">
        <v>20</v>
      </c>
      <c r="M33" s="841">
        <v>12</v>
      </c>
      <c r="N33" s="827">
        <v>12</v>
      </c>
      <c r="O33" s="823">
        <v>23</v>
      </c>
      <c r="P33" s="2145">
        <v>29</v>
      </c>
      <c r="Q33" s="1244">
        <v>46</v>
      </c>
      <c r="R33" s="1174">
        <v>55</v>
      </c>
    </row>
    <row r="34" spans="1:22" s="19" customFormat="1" ht="17.25" customHeight="1">
      <c r="A34" s="378" t="s">
        <v>58</v>
      </c>
      <c r="B34" s="695"/>
      <c r="C34" s="823"/>
      <c r="D34" s="826"/>
      <c r="E34" s="1142">
        <v>97</v>
      </c>
      <c r="F34" s="827">
        <v>104</v>
      </c>
      <c r="G34" s="823">
        <v>98</v>
      </c>
      <c r="H34" s="826">
        <v>118</v>
      </c>
      <c r="I34" s="1142">
        <v>90</v>
      </c>
      <c r="J34" s="827">
        <v>125</v>
      </c>
      <c r="K34" s="823">
        <v>119</v>
      </c>
      <c r="L34" s="826">
        <v>99</v>
      </c>
      <c r="M34" s="841">
        <v>74</v>
      </c>
      <c r="N34" s="827">
        <v>74</v>
      </c>
      <c r="O34" s="823">
        <v>201</v>
      </c>
      <c r="P34" s="2145">
        <v>215</v>
      </c>
      <c r="Q34" s="1244">
        <v>431</v>
      </c>
      <c r="R34" s="1174">
        <v>366</v>
      </c>
    </row>
    <row r="35" spans="1:22" ht="17.25" customHeight="1">
      <c r="A35" s="467" t="s">
        <v>625</v>
      </c>
      <c r="B35" s="468"/>
      <c r="C35" s="1177">
        <f>SUM(C21:C34)</f>
        <v>0</v>
      </c>
      <c r="D35" s="1440">
        <f t="shared" ref="D35:R35" si="2">SUM(D21:D34)</f>
        <v>0</v>
      </c>
      <c r="E35" s="1442">
        <v>839</v>
      </c>
      <c r="F35" s="1441">
        <v>837</v>
      </c>
      <c r="G35" s="1177">
        <v>797</v>
      </c>
      <c r="H35" s="1440">
        <v>777</v>
      </c>
      <c r="I35" s="1440">
        <v>712</v>
      </c>
      <c r="J35" s="1441">
        <v>757</v>
      </c>
      <c r="K35" s="1177">
        <v>700</v>
      </c>
      <c r="L35" s="1440">
        <v>801</v>
      </c>
      <c r="M35" s="1440">
        <v>713</v>
      </c>
      <c r="N35" s="1441">
        <v>720</v>
      </c>
      <c r="O35" s="1177">
        <v>1676</v>
      </c>
      <c r="P35" s="2146">
        <v>1469</v>
      </c>
      <c r="Q35" s="2147">
        <v>3043</v>
      </c>
      <c r="R35" s="1441">
        <v>2934</v>
      </c>
      <c r="S35" s="466"/>
    </row>
    <row r="36" spans="1:22" ht="17.25" customHeight="1">
      <c r="A36" s="467" t="s">
        <v>61</v>
      </c>
      <c r="B36" s="1308"/>
      <c r="C36" s="1177"/>
      <c r="D36" s="1440"/>
      <c r="E36" s="1442">
        <v>7</v>
      </c>
      <c r="F36" s="1441">
        <v>4</v>
      </c>
      <c r="G36" s="1177">
        <v>2</v>
      </c>
      <c r="H36" s="1440">
        <v>0</v>
      </c>
      <c r="I36" s="1442">
        <v>2</v>
      </c>
      <c r="J36" s="1441">
        <v>0</v>
      </c>
      <c r="K36" s="1177">
        <v>0</v>
      </c>
      <c r="L36" s="1440">
        <v>0</v>
      </c>
      <c r="M36" s="1440">
        <v>0</v>
      </c>
      <c r="N36" s="1441">
        <v>0</v>
      </c>
      <c r="O36" s="1177">
        <v>11</v>
      </c>
      <c r="P36" s="2146">
        <v>2</v>
      </c>
      <c r="Q36" s="2147">
        <v>4</v>
      </c>
      <c r="R36" s="1441">
        <v>0</v>
      </c>
      <c r="S36" s="466"/>
    </row>
    <row r="37" spans="1:22" ht="17.25" customHeight="1" thickBot="1">
      <c r="A37" s="693" t="s">
        <v>242</v>
      </c>
      <c r="B37" s="696"/>
      <c r="C37" s="1182">
        <f>SUM(C35:C36)</f>
        <v>0</v>
      </c>
      <c r="D37" s="1149">
        <f t="shared" ref="D37:R37" si="3">SUM(D35:D36)</f>
        <v>0</v>
      </c>
      <c r="E37" s="1311">
        <v>846</v>
      </c>
      <c r="F37" s="1313">
        <v>841</v>
      </c>
      <c r="G37" s="1182">
        <v>799</v>
      </c>
      <c r="H37" s="1149">
        <v>777</v>
      </c>
      <c r="I37" s="1481">
        <v>714</v>
      </c>
      <c r="J37" s="1313">
        <v>757</v>
      </c>
      <c r="K37" s="1182">
        <v>700</v>
      </c>
      <c r="L37" s="1149">
        <v>801</v>
      </c>
      <c r="M37" s="1149">
        <v>713</v>
      </c>
      <c r="N37" s="1310">
        <v>720</v>
      </c>
      <c r="O37" s="1182">
        <v>1687</v>
      </c>
      <c r="P37" s="1856">
        <v>1471</v>
      </c>
      <c r="Q37" s="1859">
        <v>3047</v>
      </c>
      <c r="R37" s="1310">
        <v>2934</v>
      </c>
      <c r="S37" s="19"/>
    </row>
    <row r="38" spans="1:22" ht="17.25" customHeight="1" thickBot="1">
      <c r="A38" s="694" t="s">
        <v>64</v>
      </c>
      <c r="B38" s="697"/>
      <c r="C38" s="1189">
        <f>IF('Detailed Info'!C25=0,0,'Total Rev'!C37/'Detailed Info'!C25)</f>
        <v>0</v>
      </c>
      <c r="D38" s="1548">
        <f>IF('Detailed Info'!D25=0,0,'Total Rev'!D37/'Detailed Info'!D25)</f>
        <v>0</v>
      </c>
      <c r="E38" s="1482">
        <v>0.5114873035066505</v>
      </c>
      <c r="F38" s="1483">
        <v>0.49267721148213239</v>
      </c>
      <c r="G38" s="1189">
        <v>0.48958333333333331</v>
      </c>
      <c r="H38" s="2148">
        <v>0.4826086956521739</v>
      </c>
      <c r="I38" s="2149">
        <v>0.47378898473788983</v>
      </c>
      <c r="J38" s="1483">
        <v>0.49477124183006538</v>
      </c>
      <c r="K38" s="1189">
        <v>0.47522063815342835</v>
      </c>
      <c r="L38" s="2148">
        <v>0.51577591757887964</v>
      </c>
      <c r="M38" s="2148">
        <v>0.47628590514362057</v>
      </c>
      <c r="N38" s="2150">
        <v>0.49348869088416725</v>
      </c>
      <c r="O38" s="2151">
        <v>0.50193394822969351</v>
      </c>
      <c r="P38" s="2152">
        <v>0.48435956536055319</v>
      </c>
      <c r="Q38" s="2153">
        <v>0.48526835483357222</v>
      </c>
      <c r="R38" s="2150">
        <v>0.49047141424272817</v>
      </c>
      <c r="S38" s="19"/>
    </row>
    <row r="39" spans="1:22" ht="9.9499999999999993" customHeight="1">
      <c r="C39" s="921"/>
      <c r="D39" s="921"/>
      <c r="E39" s="921"/>
      <c r="F39" s="824"/>
      <c r="G39" s="921"/>
      <c r="H39" s="921"/>
      <c r="I39" s="921"/>
      <c r="J39" s="824"/>
      <c r="K39" s="921"/>
      <c r="L39" s="921"/>
      <c r="M39" s="921"/>
      <c r="N39" s="921"/>
      <c r="O39" s="921"/>
      <c r="P39" s="921"/>
      <c r="Q39" s="921"/>
      <c r="R39" s="921"/>
      <c r="S39" s="19"/>
    </row>
    <row r="40" spans="1:22" ht="35.1" customHeight="1" thickBot="1">
      <c r="A40" s="2629" t="s">
        <v>428</v>
      </c>
      <c r="B40" s="2629"/>
      <c r="C40" s="824"/>
      <c r="D40" s="824"/>
      <c r="E40" s="824"/>
      <c r="F40" s="824"/>
      <c r="G40" s="824"/>
      <c r="H40" s="824"/>
      <c r="I40" s="824"/>
      <c r="J40" s="824"/>
      <c r="K40" s="824"/>
      <c r="L40" s="824"/>
      <c r="M40" s="824"/>
      <c r="N40" s="824"/>
      <c r="O40" s="824"/>
      <c r="P40" s="824"/>
      <c r="Q40" s="824"/>
      <c r="R40" s="824"/>
      <c r="S40" s="19"/>
    </row>
    <row r="41" spans="1:22" ht="17.25" customHeight="1" thickBot="1">
      <c r="A41" s="656" t="s">
        <v>47</v>
      </c>
      <c r="B41" s="660"/>
      <c r="C41" s="855"/>
      <c r="D41" s="824"/>
      <c r="E41" s="922"/>
      <c r="F41" s="922"/>
      <c r="G41" s="922"/>
      <c r="H41" s="824"/>
      <c r="I41" s="922"/>
      <c r="J41" s="824"/>
      <c r="K41" s="922"/>
      <c r="L41" s="922"/>
      <c r="M41" s="922"/>
      <c r="N41" s="922"/>
      <c r="O41" s="922"/>
      <c r="P41" s="922"/>
      <c r="Q41" s="922"/>
      <c r="R41" s="922"/>
      <c r="S41" s="19"/>
    </row>
    <row r="42" spans="1:22" ht="17.25" customHeight="1">
      <c r="A42" s="208" t="s">
        <v>15</v>
      </c>
      <c r="B42" s="210"/>
      <c r="C42" s="854"/>
      <c r="D42" s="1407"/>
      <c r="E42" s="1263">
        <v>153</v>
      </c>
      <c r="F42" s="852">
        <v>192</v>
      </c>
      <c r="G42" s="854">
        <v>168</v>
      </c>
      <c r="H42" s="1407">
        <v>188</v>
      </c>
      <c r="I42" s="1263">
        <v>207</v>
      </c>
      <c r="J42" s="852">
        <v>180</v>
      </c>
      <c r="K42" s="854">
        <v>192</v>
      </c>
      <c r="L42" s="851">
        <v>193</v>
      </c>
      <c r="M42" s="1480">
        <v>213</v>
      </c>
      <c r="N42" s="852">
        <v>178</v>
      </c>
      <c r="O42" s="1188">
        <v>345</v>
      </c>
      <c r="P42" s="1860">
        <v>387</v>
      </c>
      <c r="Q42" s="1853">
        <v>743</v>
      </c>
      <c r="R42" s="923">
        <v>776</v>
      </c>
      <c r="S42" s="19"/>
      <c r="T42" s="19"/>
      <c r="U42" s="19"/>
      <c r="V42" s="19"/>
    </row>
    <row r="43" spans="1:22" ht="17.25" customHeight="1">
      <c r="A43" s="211" t="s">
        <v>242</v>
      </c>
      <c r="B43" s="212"/>
      <c r="C43" s="823">
        <f>+C28+'Detailed Info'!C41</f>
        <v>0</v>
      </c>
      <c r="D43" s="841">
        <f>+D28+'Detailed Info'!D41</f>
        <v>0</v>
      </c>
      <c r="E43" s="826">
        <v>83</v>
      </c>
      <c r="F43" s="827">
        <v>98</v>
      </c>
      <c r="G43" s="823">
        <v>85</v>
      </c>
      <c r="H43" s="826">
        <v>12</v>
      </c>
      <c r="I43" s="841">
        <v>10</v>
      </c>
      <c r="J43" s="827">
        <v>47</v>
      </c>
      <c r="K43" s="823">
        <v>16</v>
      </c>
      <c r="L43" s="826">
        <v>36</v>
      </c>
      <c r="M43" s="826">
        <v>14</v>
      </c>
      <c r="N43" s="1174">
        <v>80</v>
      </c>
      <c r="O43" s="823">
        <v>181</v>
      </c>
      <c r="P43" s="2145">
        <v>57</v>
      </c>
      <c r="Q43" s="1244">
        <v>154</v>
      </c>
      <c r="R43" s="1174">
        <v>146</v>
      </c>
      <c r="S43" s="19"/>
      <c r="T43" s="19"/>
      <c r="U43" s="19"/>
      <c r="V43" s="19"/>
    </row>
    <row r="44" spans="1:22" ht="17.25" customHeight="1" thickBot="1">
      <c r="A44" s="383" t="s">
        <v>49</v>
      </c>
      <c r="B44" s="385"/>
      <c r="C44" s="1182">
        <f>SUM(C42:C43)</f>
        <v>0</v>
      </c>
      <c r="D44" s="1481">
        <f>SUM(D42:D43)</f>
        <v>0</v>
      </c>
      <c r="E44" s="1149">
        <v>236</v>
      </c>
      <c r="F44" s="1313">
        <v>290</v>
      </c>
      <c r="G44" s="1182">
        <v>253</v>
      </c>
      <c r="H44" s="1149">
        <v>200</v>
      </c>
      <c r="I44" s="1481">
        <v>217</v>
      </c>
      <c r="J44" s="1313">
        <v>227</v>
      </c>
      <c r="K44" s="1182">
        <v>208</v>
      </c>
      <c r="L44" s="1149">
        <v>229</v>
      </c>
      <c r="M44" s="1149">
        <v>227</v>
      </c>
      <c r="N44" s="1310">
        <v>258</v>
      </c>
      <c r="O44" s="1182">
        <v>526</v>
      </c>
      <c r="P44" s="1856">
        <v>444</v>
      </c>
      <c r="Q44" s="1859">
        <v>897</v>
      </c>
      <c r="R44" s="1310">
        <v>922</v>
      </c>
      <c r="S44" s="19"/>
      <c r="T44" s="19"/>
      <c r="U44" s="19"/>
      <c r="V44" s="19"/>
    </row>
    <row r="45" spans="1:22" ht="9.9499999999999993" customHeight="1" thickBot="1">
      <c r="C45" s="921"/>
      <c r="D45" s="921"/>
      <c r="E45" s="921"/>
      <c r="F45" s="824"/>
      <c r="G45" s="921"/>
      <c r="H45" s="921"/>
      <c r="I45" s="921"/>
      <c r="J45" s="824"/>
      <c r="K45" s="921"/>
      <c r="L45" s="921"/>
      <c r="M45" s="921"/>
      <c r="N45" s="921"/>
      <c r="O45" s="921"/>
      <c r="P45" s="921"/>
      <c r="Q45" s="921"/>
      <c r="R45" s="921"/>
      <c r="S45" s="19"/>
      <c r="T45" s="19"/>
      <c r="U45" s="19"/>
      <c r="V45" s="19"/>
    </row>
    <row r="46" spans="1:22" ht="17.25" customHeight="1" thickBot="1">
      <c r="A46" s="656" t="s">
        <v>106</v>
      </c>
      <c r="B46" s="697"/>
      <c r="C46" s="855"/>
      <c r="D46" s="824"/>
      <c r="E46" s="922"/>
      <c r="F46" s="922"/>
      <c r="G46" s="922"/>
      <c r="H46" s="824"/>
      <c r="I46" s="922"/>
      <c r="J46" s="824"/>
      <c r="K46" s="922"/>
      <c r="L46" s="922"/>
      <c r="M46" s="922"/>
      <c r="N46" s="922"/>
      <c r="O46" s="922"/>
      <c r="P46" s="922"/>
      <c r="Q46" s="922"/>
      <c r="R46" s="922"/>
      <c r="S46" s="19"/>
      <c r="T46" s="19"/>
      <c r="U46" s="19"/>
      <c r="V46" s="19"/>
    </row>
    <row r="47" spans="1:22" s="19" customFormat="1" ht="17.25" customHeight="1">
      <c r="A47" s="698" t="s">
        <v>68</v>
      </c>
      <c r="B47" s="700"/>
      <c r="C47" s="854"/>
      <c r="D47" s="1407"/>
      <c r="E47" s="1263"/>
      <c r="F47" s="852"/>
      <c r="G47" s="854"/>
      <c r="H47" s="851"/>
      <c r="I47" s="1480"/>
      <c r="J47" s="852"/>
      <c r="K47" s="854"/>
      <c r="L47" s="851"/>
      <c r="M47" s="851"/>
      <c r="N47" s="923"/>
      <c r="O47" s="1188"/>
      <c r="P47" s="1860"/>
      <c r="Q47" s="1853"/>
      <c r="R47" s="923"/>
    </row>
    <row r="48" spans="1:22" s="19" customFormat="1" ht="17.25" customHeight="1">
      <c r="A48" s="246" t="s">
        <v>76</v>
      </c>
      <c r="B48" s="258"/>
      <c r="C48" s="823"/>
      <c r="D48" s="841"/>
      <c r="E48" s="826">
        <v>115</v>
      </c>
      <c r="F48" s="827">
        <v>132</v>
      </c>
      <c r="G48" s="823">
        <v>118</v>
      </c>
      <c r="H48" s="841">
        <v>85</v>
      </c>
      <c r="I48" s="826">
        <v>128</v>
      </c>
      <c r="J48" s="827">
        <v>107</v>
      </c>
      <c r="K48" s="823">
        <v>97</v>
      </c>
      <c r="L48" s="826">
        <v>127</v>
      </c>
      <c r="M48" s="841">
        <v>117</v>
      </c>
      <c r="N48" s="827">
        <v>109</v>
      </c>
      <c r="O48" s="823">
        <v>247</v>
      </c>
      <c r="P48" s="2145">
        <v>235</v>
      </c>
      <c r="Q48" s="1244">
        <v>438</v>
      </c>
      <c r="R48" s="1174">
        <v>450</v>
      </c>
    </row>
    <row r="49" spans="1:22" ht="17.25" customHeight="1">
      <c r="A49" s="246" t="s">
        <v>89</v>
      </c>
      <c r="B49" s="392"/>
      <c r="C49" s="823"/>
      <c r="D49" s="841"/>
      <c r="E49" s="826">
        <v>77</v>
      </c>
      <c r="F49" s="827">
        <v>81</v>
      </c>
      <c r="G49" s="823">
        <v>80</v>
      </c>
      <c r="H49" s="841">
        <v>75</v>
      </c>
      <c r="I49" s="826">
        <v>43</v>
      </c>
      <c r="J49" s="827">
        <v>65</v>
      </c>
      <c r="K49" s="823">
        <v>63</v>
      </c>
      <c r="L49" s="826">
        <v>53</v>
      </c>
      <c r="M49" s="841">
        <v>55</v>
      </c>
      <c r="N49" s="827">
        <v>66</v>
      </c>
      <c r="O49" s="823">
        <v>158</v>
      </c>
      <c r="P49" s="2145">
        <v>108</v>
      </c>
      <c r="Q49" s="1244">
        <v>263</v>
      </c>
      <c r="R49" s="1174">
        <v>237</v>
      </c>
      <c r="S49" s="19"/>
      <c r="T49" s="19"/>
      <c r="U49" s="19"/>
      <c r="V49" s="19"/>
    </row>
    <row r="50" spans="1:22" ht="17.25" customHeight="1">
      <c r="A50" s="699" t="s">
        <v>77</v>
      </c>
      <c r="B50" s="701"/>
      <c r="C50" s="823"/>
      <c r="D50" s="841"/>
      <c r="E50" s="826">
        <v>23</v>
      </c>
      <c r="F50" s="827">
        <v>41</v>
      </c>
      <c r="G50" s="823">
        <v>24</v>
      </c>
      <c r="H50" s="841">
        <v>21</v>
      </c>
      <c r="I50" s="826">
        <v>27</v>
      </c>
      <c r="J50" s="827">
        <v>44</v>
      </c>
      <c r="K50" s="823">
        <v>35</v>
      </c>
      <c r="L50" s="826">
        <v>26</v>
      </c>
      <c r="M50" s="841">
        <v>29</v>
      </c>
      <c r="N50" s="827">
        <v>57</v>
      </c>
      <c r="O50" s="823">
        <v>64</v>
      </c>
      <c r="P50" s="2145">
        <v>71</v>
      </c>
      <c r="Q50" s="1244">
        <v>116</v>
      </c>
      <c r="R50" s="1174">
        <v>147</v>
      </c>
      <c r="S50" s="19"/>
      <c r="T50" s="19"/>
      <c r="U50" s="19"/>
      <c r="V50" s="19"/>
    </row>
    <row r="51" spans="1:22" ht="17.25" customHeight="1">
      <c r="A51" s="395" t="s">
        <v>81</v>
      </c>
      <c r="B51" s="392"/>
      <c r="C51" s="1175">
        <f>SUM(C48:C50)</f>
        <v>0</v>
      </c>
      <c r="D51" s="1484">
        <f>SUM(D48:D50)</f>
        <v>0</v>
      </c>
      <c r="E51" s="1144">
        <v>215</v>
      </c>
      <c r="F51" s="1316">
        <v>254</v>
      </c>
      <c r="G51" s="1175">
        <v>222</v>
      </c>
      <c r="H51" s="1144">
        <v>181</v>
      </c>
      <c r="I51" s="1484">
        <v>198</v>
      </c>
      <c r="J51" s="1316">
        <v>216</v>
      </c>
      <c r="K51" s="1175">
        <v>195</v>
      </c>
      <c r="L51" s="1144">
        <v>206</v>
      </c>
      <c r="M51" s="1144">
        <v>201</v>
      </c>
      <c r="N51" s="2043">
        <v>232</v>
      </c>
      <c r="O51" s="1175">
        <v>469</v>
      </c>
      <c r="P51" s="2154">
        <v>414</v>
      </c>
      <c r="Q51" s="2155">
        <v>817</v>
      </c>
      <c r="R51" s="2043">
        <v>834</v>
      </c>
      <c r="S51" s="19"/>
      <c r="T51" s="19"/>
      <c r="U51" s="19"/>
      <c r="V51" s="19"/>
    </row>
    <row r="52" spans="1:22" ht="17.25" customHeight="1">
      <c r="A52" s="699" t="s">
        <v>10</v>
      </c>
      <c r="B52" s="701"/>
      <c r="C52" s="1176">
        <f>C53-C51</f>
        <v>0</v>
      </c>
      <c r="D52" s="842">
        <f>D53-D51</f>
        <v>0</v>
      </c>
      <c r="E52" s="836">
        <v>21</v>
      </c>
      <c r="F52" s="845">
        <v>36</v>
      </c>
      <c r="G52" s="1176">
        <v>31</v>
      </c>
      <c r="H52" s="836">
        <v>19</v>
      </c>
      <c r="I52" s="842">
        <v>19</v>
      </c>
      <c r="J52" s="845">
        <v>11</v>
      </c>
      <c r="K52" s="1176">
        <v>13</v>
      </c>
      <c r="L52" s="836">
        <v>23</v>
      </c>
      <c r="M52" s="836">
        <v>26</v>
      </c>
      <c r="N52" s="1439">
        <v>26</v>
      </c>
      <c r="O52" s="1176">
        <v>57</v>
      </c>
      <c r="P52" s="2021">
        <v>30</v>
      </c>
      <c r="Q52" s="2156">
        <v>80</v>
      </c>
      <c r="R52" s="1439">
        <v>88</v>
      </c>
      <c r="S52" s="19"/>
      <c r="T52" s="19"/>
      <c r="U52" s="19"/>
      <c r="V52" s="19"/>
    </row>
    <row r="53" spans="1:22" ht="17.25" customHeight="1" thickBot="1">
      <c r="A53" s="383" t="s">
        <v>107</v>
      </c>
      <c r="B53" s="702"/>
      <c r="C53" s="1190">
        <f>C44</f>
        <v>0</v>
      </c>
      <c r="D53" s="1485">
        <f>D44</f>
        <v>0</v>
      </c>
      <c r="E53" s="1486">
        <v>236</v>
      </c>
      <c r="F53" s="1487">
        <v>290</v>
      </c>
      <c r="G53" s="1190">
        <v>253</v>
      </c>
      <c r="H53" s="1486">
        <v>200</v>
      </c>
      <c r="I53" s="1485">
        <v>217</v>
      </c>
      <c r="J53" s="1487">
        <v>227</v>
      </c>
      <c r="K53" s="1190">
        <v>208</v>
      </c>
      <c r="L53" s="1486">
        <v>229</v>
      </c>
      <c r="M53" s="1486">
        <v>227</v>
      </c>
      <c r="N53" s="2157">
        <v>258</v>
      </c>
      <c r="O53" s="1190">
        <v>526</v>
      </c>
      <c r="P53" s="2158">
        <v>444</v>
      </c>
      <c r="Q53" s="2159">
        <v>897</v>
      </c>
      <c r="R53" s="2157">
        <v>922</v>
      </c>
      <c r="S53" s="19"/>
      <c r="T53" s="19"/>
      <c r="U53" s="19"/>
      <c r="V53" s="19"/>
    </row>
    <row r="54" spans="1:22" ht="9.9499999999999993" customHeight="1">
      <c r="C54" s="19"/>
      <c r="D54" s="19"/>
      <c r="E54" s="19"/>
      <c r="F54" s="19"/>
      <c r="G54" s="19"/>
      <c r="H54" s="19"/>
      <c r="I54" s="19"/>
      <c r="J54" s="19"/>
      <c r="K54" s="19"/>
      <c r="L54" s="19"/>
      <c r="M54" s="19"/>
      <c r="N54" s="19"/>
      <c r="O54" s="19"/>
      <c r="P54" s="19"/>
      <c r="Q54" s="19"/>
      <c r="R54" s="19"/>
      <c r="S54" s="19"/>
      <c r="T54" s="19"/>
      <c r="U54" s="19"/>
      <c r="V54" s="19"/>
    </row>
    <row r="55" spans="1:22" ht="9.9499999999999993" customHeight="1">
      <c r="C55" s="19"/>
      <c r="D55" s="19"/>
      <c r="E55" s="19"/>
      <c r="F55" s="19"/>
      <c r="G55" s="19"/>
      <c r="H55" s="19"/>
      <c r="I55" s="19"/>
      <c r="J55" s="19"/>
      <c r="K55" s="19"/>
      <c r="L55" s="19"/>
      <c r="M55" s="19"/>
      <c r="N55" s="19"/>
      <c r="O55" s="19"/>
      <c r="P55" s="19"/>
      <c r="Q55" s="19"/>
      <c r="R55" s="19"/>
      <c r="S55" s="19"/>
      <c r="T55" s="19"/>
      <c r="U55" s="19"/>
      <c r="V55" s="19"/>
    </row>
    <row r="56" spans="1:22" ht="9.9499999999999993" customHeight="1">
      <c r="C56" s="19"/>
      <c r="D56" s="19"/>
      <c r="E56" s="19"/>
      <c r="F56" s="19"/>
      <c r="G56" s="19"/>
      <c r="H56" s="19"/>
      <c r="I56" s="19"/>
      <c r="J56" s="19"/>
      <c r="K56" s="19"/>
      <c r="L56" s="19"/>
      <c r="M56" s="19"/>
      <c r="N56" s="19"/>
      <c r="O56" s="19"/>
      <c r="P56" s="19"/>
      <c r="Q56" s="19"/>
      <c r="R56" s="19"/>
      <c r="S56" s="19"/>
      <c r="T56" s="19"/>
      <c r="U56" s="19"/>
      <c r="V56" s="19"/>
    </row>
    <row r="57" spans="1:22">
      <c r="D57" s="19"/>
      <c r="E57" s="19"/>
      <c r="F57" s="19"/>
      <c r="H57" s="19"/>
      <c r="I57" s="19"/>
      <c r="J57" s="19"/>
      <c r="K57" s="19"/>
      <c r="L57" s="19"/>
      <c r="M57" s="19"/>
      <c r="N57" s="19"/>
      <c r="O57" s="19"/>
      <c r="P57" s="19"/>
      <c r="Q57" s="19"/>
      <c r="R57" s="19"/>
      <c r="S57" s="19"/>
      <c r="T57" s="19"/>
      <c r="U57" s="19"/>
      <c r="V57" s="19"/>
    </row>
    <row r="58" spans="1:22">
      <c r="D58" s="19"/>
      <c r="E58" s="19"/>
      <c r="F58" s="19"/>
      <c r="H58" s="19"/>
      <c r="I58" s="19"/>
      <c r="J58" s="19"/>
      <c r="L58" s="19"/>
      <c r="M58" s="19"/>
      <c r="N58" s="19"/>
      <c r="O58" s="19"/>
      <c r="P58" s="19"/>
      <c r="Q58" s="19"/>
      <c r="R58" s="19"/>
      <c r="S58" s="19"/>
    </row>
    <row r="59" spans="1:22">
      <c r="D59" s="19"/>
      <c r="E59" s="19"/>
      <c r="F59" s="19"/>
      <c r="H59" s="19"/>
      <c r="I59" s="19"/>
      <c r="J59" s="19"/>
      <c r="L59" s="19"/>
      <c r="M59" s="19"/>
      <c r="N59" s="19"/>
      <c r="O59" s="19"/>
      <c r="P59" s="19"/>
      <c r="Q59" s="19"/>
      <c r="R59" s="19"/>
      <c r="S59" s="19"/>
    </row>
    <row r="60" spans="1:22">
      <c r="D60" s="19"/>
      <c r="E60" s="19"/>
      <c r="F60" s="19"/>
      <c r="H60" s="19"/>
      <c r="I60" s="19"/>
      <c r="J60" s="19"/>
      <c r="L60" s="19"/>
      <c r="M60" s="19"/>
      <c r="N60" s="19"/>
      <c r="O60" s="19"/>
      <c r="P60" s="19"/>
      <c r="Q60" s="19"/>
      <c r="R60" s="19"/>
      <c r="S60" s="19"/>
    </row>
    <row r="61" spans="1:22">
      <c r="F61" s="19"/>
      <c r="J61" s="19"/>
      <c r="N61" s="19"/>
      <c r="O61" s="19"/>
      <c r="P61" s="19"/>
      <c r="Q61" s="19"/>
      <c r="R61" s="19"/>
      <c r="S61" s="19"/>
    </row>
    <row r="62" spans="1:22">
      <c r="F62" s="19"/>
      <c r="J62" s="19"/>
      <c r="N62" s="19"/>
      <c r="O62" s="19"/>
      <c r="P62" s="19"/>
      <c r="Q62" s="19"/>
      <c r="R62" s="19"/>
      <c r="S62" s="19"/>
    </row>
    <row r="63" spans="1:22">
      <c r="F63" s="19"/>
      <c r="J63" s="19"/>
      <c r="N63" s="19"/>
      <c r="O63" s="19"/>
      <c r="P63" s="19"/>
      <c r="Q63" s="19"/>
      <c r="R63" s="19"/>
      <c r="S63" s="19"/>
    </row>
    <row r="64" spans="1:22">
      <c r="F64" s="19"/>
      <c r="J64" s="19"/>
      <c r="N64" s="19"/>
      <c r="O64" s="19"/>
      <c r="P64" s="19"/>
      <c r="Q64" s="19"/>
      <c r="R64" s="19"/>
      <c r="S64" s="19"/>
    </row>
    <row r="65" spans="6:19">
      <c r="F65" s="19"/>
      <c r="J65" s="19"/>
      <c r="N65" s="19"/>
      <c r="O65" s="19"/>
      <c r="P65" s="19"/>
      <c r="Q65" s="19"/>
      <c r="R65" s="19"/>
      <c r="S65" s="19"/>
    </row>
    <row r="66" spans="6:19">
      <c r="F66" s="19"/>
      <c r="J66" s="19"/>
      <c r="N66" s="19"/>
      <c r="O66" s="19"/>
      <c r="P66" s="19"/>
      <c r="Q66" s="19"/>
      <c r="R66" s="19"/>
      <c r="S66" s="19"/>
    </row>
    <row r="67" spans="6:19">
      <c r="F67" s="19"/>
      <c r="J67" s="19"/>
      <c r="N67" s="19"/>
      <c r="O67" s="19"/>
      <c r="P67" s="19"/>
      <c r="Q67" s="19"/>
      <c r="R67" s="19"/>
      <c r="S67" s="19"/>
    </row>
    <row r="68" spans="6:19">
      <c r="F68" s="19"/>
      <c r="J68" s="19"/>
      <c r="N68" s="19"/>
      <c r="O68" s="19"/>
      <c r="P68" s="19"/>
      <c r="Q68" s="19"/>
      <c r="R68" s="19"/>
      <c r="S68" s="19"/>
    </row>
    <row r="69" spans="6:19">
      <c r="F69" s="19"/>
      <c r="J69" s="19"/>
      <c r="N69" s="19"/>
      <c r="O69" s="19"/>
      <c r="P69" s="19"/>
      <c r="Q69" s="19"/>
      <c r="R69" s="19"/>
      <c r="S69" s="19"/>
    </row>
    <row r="70" spans="6:19">
      <c r="F70" s="19"/>
      <c r="J70" s="19"/>
      <c r="N70" s="19"/>
      <c r="O70" s="19"/>
      <c r="P70" s="19"/>
      <c r="Q70" s="19"/>
      <c r="R70" s="19"/>
      <c r="S70" s="19"/>
    </row>
    <row r="71" spans="6:19">
      <c r="F71" s="19"/>
      <c r="J71" s="19"/>
      <c r="N71" s="19"/>
      <c r="O71" s="19"/>
      <c r="P71" s="19"/>
      <c r="Q71" s="19"/>
      <c r="R71" s="19"/>
      <c r="S71" s="19"/>
    </row>
    <row r="72" spans="6:19">
      <c r="F72" s="19"/>
      <c r="J72" s="19"/>
      <c r="N72" s="19"/>
      <c r="O72" s="19"/>
      <c r="P72" s="19"/>
      <c r="Q72" s="19"/>
      <c r="R72" s="19"/>
      <c r="S72" s="19"/>
    </row>
    <row r="73" spans="6:19">
      <c r="F73" s="19"/>
      <c r="J73" s="19"/>
      <c r="N73" s="19"/>
      <c r="O73" s="19"/>
      <c r="P73" s="19"/>
      <c r="Q73" s="19"/>
      <c r="R73" s="19"/>
      <c r="S73" s="19"/>
    </row>
    <row r="74" spans="6:19">
      <c r="F74" s="19"/>
      <c r="J74" s="19"/>
      <c r="N74" s="19"/>
      <c r="O74" s="19"/>
      <c r="P74" s="19"/>
      <c r="Q74" s="19"/>
      <c r="R74" s="19"/>
      <c r="S74" s="19"/>
    </row>
    <row r="75" spans="6:19">
      <c r="F75" s="19"/>
      <c r="J75" s="19"/>
      <c r="N75" s="19"/>
      <c r="O75" s="19"/>
      <c r="P75" s="19"/>
      <c r="Q75" s="19"/>
      <c r="R75" s="19"/>
      <c r="S75" s="19"/>
    </row>
    <row r="76" spans="6:19">
      <c r="F76" s="19"/>
      <c r="J76" s="19"/>
      <c r="N76" s="19"/>
      <c r="O76" s="19"/>
      <c r="P76" s="19"/>
      <c r="Q76" s="19"/>
      <c r="R76" s="19"/>
      <c r="S76" s="19"/>
    </row>
    <row r="77" spans="6:19">
      <c r="F77" s="19"/>
      <c r="J77" s="19"/>
      <c r="N77" s="19"/>
      <c r="O77" s="19"/>
      <c r="P77" s="19"/>
      <c r="Q77" s="19"/>
      <c r="R77" s="19"/>
      <c r="S77" s="19"/>
    </row>
    <row r="78" spans="6:19">
      <c r="F78" s="19"/>
      <c r="J78" s="19"/>
      <c r="N78" s="19"/>
      <c r="O78" s="19"/>
      <c r="P78" s="19"/>
      <c r="Q78" s="19"/>
      <c r="R78" s="19"/>
      <c r="S78" s="19"/>
    </row>
    <row r="79" spans="6:19">
      <c r="F79" s="19"/>
      <c r="J79" s="19"/>
      <c r="N79" s="19"/>
      <c r="O79" s="19"/>
      <c r="P79" s="19"/>
      <c r="Q79" s="19"/>
      <c r="R79" s="19"/>
      <c r="S79" s="19"/>
    </row>
    <row r="80" spans="6:19">
      <c r="F80" s="19"/>
      <c r="J80" s="19"/>
      <c r="N80" s="19"/>
      <c r="O80" s="19"/>
      <c r="P80" s="19"/>
      <c r="Q80" s="19"/>
      <c r="R80" s="19"/>
      <c r="S80" s="19"/>
    </row>
    <row r="81" spans="6:19">
      <c r="F81" s="19"/>
      <c r="J81" s="19"/>
      <c r="N81" s="19"/>
      <c r="O81" s="19"/>
      <c r="P81" s="19"/>
      <c r="Q81" s="19"/>
      <c r="R81" s="19"/>
      <c r="S81" s="19"/>
    </row>
    <row r="82" spans="6:19">
      <c r="F82" s="19"/>
      <c r="J82" s="19"/>
      <c r="N82" s="19"/>
      <c r="O82" s="19"/>
      <c r="P82" s="19"/>
      <c r="Q82" s="19"/>
      <c r="R82" s="19"/>
      <c r="S82" s="19"/>
    </row>
    <row r="83" spans="6:19">
      <c r="F83" s="19"/>
      <c r="J83" s="19"/>
      <c r="N83" s="19"/>
      <c r="O83" s="19"/>
      <c r="P83" s="19"/>
      <c r="Q83" s="19"/>
      <c r="R83" s="19"/>
      <c r="S83" s="19"/>
    </row>
    <row r="84" spans="6:19">
      <c r="F84" s="19"/>
      <c r="J84" s="19"/>
      <c r="N84" s="19"/>
      <c r="O84" s="19"/>
      <c r="P84" s="19"/>
      <c r="Q84" s="19"/>
      <c r="R84" s="19"/>
      <c r="S84" s="19"/>
    </row>
    <row r="85" spans="6:19">
      <c r="F85" s="19"/>
      <c r="J85" s="19"/>
      <c r="N85" s="19"/>
      <c r="O85" s="19"/>
      <c r="P85" s="19"/>
      <c r="Q85" s="19"/>
      <c r="R85" s="19"/>
      <c r="S85" s="19"/>
    </row>
    <row r="86" spans="6:19">
      <c r="F86" s="19"/>
      <c r="J86" s="19"/>
      <c r="N86" s="19"/>
      <c r="O86" s="19"/>
      <c r="P86" s="19"/>
      <c r="Q86" s="19"/>
      <c r="R86" s="19"/>
      <c r="S86" s="19"/>
    </row>
    <row r="87" spans="6:19">
      <c r="F87" s="19"/>
      <c r="J87" s="19"/>
      <c r="N87" s="19"/>
      <c r="O87" s="19"/>
      <c r="P87" s="19"/>
      <c r="Q87" s="19"/>
      <c r="R87" s="19"/>
      <c r="S87" s="19"/>
    </row>
    <row r="88" spans="6:19">
      <c r="F88" s="19"/>
      <c r="J88" s="19"/>
      <c r="N88" s="19"/>
      <c r="O88" s="19"/>
      <c r="P88" s="19"/>
      <c r="Q88" s="19"/>
      <c r="R88" s="19"/>
      <c r="S88" s="19"/>
    </row>
    <row r="89" spans="6:19">
      <c r="F89" s="19"/>
      <c r="J89" s="19"/>
      <c r="N89" s="19"/>
      <c r="O89" s="19"/>
      <c r="P89" s="19"/>
      <c r="Q89" s="19"/>
      <c r="R89" s="19"/>
      <c r="S89" s="19"/>
    </row>
    <row r="90" spans="6:19">
      <c r="F90" s="19"/>
      <c r="J90" s="19"/>
      <c r="N90" s="19"/>
      <c r="O90" s="19"/>
      <c r="P90" s="19"/>
      <c r="Q90" s="19"/>
      <c r="R90" s="19"/>
      <c r="S90" s="19"/>
    </row>
    <row r="91" spans="6:19">
      <c r="F91" s="19"/>
      <c r="J91" s="19"/>
      <c r="N91" s="19"/>
      <c r="O91" s="19"/>
      <c r="P91" s="19"/>
      <c r="Q91" s="19"/>
      <c r="R91" s="19"/>
      <c r="S91" s="19"/>
    </row>
    <row r="92" spans="6:19">
      <c r="F92" s="19"/>
      <c r="J92" s="19"/>
      <c r="N92" s="19"/>
      <c r="O92" s="19"/>
      <c r="P92" s="19"/>
      <c r="Q92" s="19"/>
      <c r="R92" s="19"/>
      <c r="S92" s="19"/>
    </row>
    <row r="93" spans="6:19">
      <c r="F93" s="19"/>
      <c r="J93" s="19"/>
      <c r="N93" s="19"/>
      <c r="O93" s="19"/>
      <c r="P93" s="19"/>
      <c r="Q93" s="19"/>
      <c r="R93" s="19"/>
      <c r="S93" s="19"/>
    </row>
    <row r="94" spans="6:19">
      <c r="F94" s="19"/>
      <c r="J94" s="19"/>
      <c r="N94" s="19"/>
      <c r="O94" s="19"/>
      <c r="P94" s="19"/>
      <c r="Q94" s="19"/>
      <c r="R94" s="19"/>
      <c r="S94" s="19"/>
    </row>
    <row r="95" spans="6:19">
      <c r="F95" s="19"/>
      <c r="J95" s="19"/>
      <c r="N95" s="19"/>
      <c r="O95" s="19"/>
      <c r="P95" s="19"/>
      <c r="Q95" s="19"/>
      <c r="R95" s="19"/>
      <c r="S95" s="19"/>
    </row>
    <row r="96" spans="6:19">
      <c r="F96" s="19"/>
      <c r="J96" s="19"/>
      <c r="N96" s="19"/>
      <c r="O96" s="19"/>
      <c r="P96" s="19"/>
      <c r="Q96" s="19"/>
      <c r="R96" s="19"/>
      <c r="S96" s="19"/>
    </row>
    <row r="97" spans="6:19">
      <c r="F97" s="19"/>
      <c r="J97" s="19"/>
      <c r="N97" s="19"/>
      <c r="O97" s="19"/>
      <c r="P97" s="19"/>
      <c r="Q97" s="19"/>
      <c r="R97" s="19"/>
      <c r="S97" s="19"/>
    </row>
    <row r="98" spans="6:19">
      <c r="F98" s="19"/>
      <c r="J98" s="19"/>
      <c r="N98" s="19"/>
      <c r="O98" s="19"/>
      <c r="P98" s="19"/>
      <c r="Q98" s="19"/>
      <c r="R98" s="19"/>
      <c r="S98" s="19"/>
    </row>
    <row r="99" spans="6:19">
      <c r="F99" s="19"/>
      <c r="J99" s="19"/>
      <c r="N99" s="19"/>
      <c r="O99" s="19"/>
      <c r="P99" s="19"/>
      <c r="Q99" s="19"/>
      <c r="R99" s="19"/>
      <c r="S99" s="19"/>
    </row>
    <row r="100" spans="6:19">
      <c r="F100" s="19"/>
      <c r="J100" s="19"/>
      <c r="N100" s="19"/>
      <c r="O100" s="19"/>
      <c r="P100" s="19"/>
      <c r="Q100" s="19"/>
      <c r="R100" s="19"/>
      <c r="S100" s="19"/>
    </row>
    <row r="101" spans="6:19">
      <c r="F101" s="19"/>
      <c r="J101" s="19"/>
      <c r="N101" s="19"/>
      <c r="O101" s="19"/>
      <c r="P101" s="19"/>
      <c r="Q101" s="19"/>
      <c r="R101" s="19"/>
      <c r="S101" s="19"/>
    </row>
    <row r="102" spans="6:19">
      <c r="F102" s="19"/>
      <c r="J102" s="19"/>
      <c r="N102" s="19"/>
      <c r="O102" s="19"/>
      <c r="P102" s="19"/>
      <c r="Q102" s="19"/>
      <c r="R102" s="19"/>
      <c r="S102" s="19"/>
    </row>
    <row r="103" spans="6:19">
      <c r="F103" s="19"/>
      <c r="J103" s="19"/>
      <c r="N103" s="19"/>
      <c r="O103" s="19"/>
      <c r="P103" s="19"/>
      <c r="Q103" s="19"/>
      <c r="R103" s="19"/>
      <c r="S103" s="19"/>
    </row>
    <row r="104" spans="6:19">
      <c r="F104" s="19"/>
      <c r="J104" s="19"/>
      <c r="N104" s="19"/>
      <c r="O104" s="19"/>
      <c r="P104" s="19"/>
      <c r="Q104" s="19"/>
      <c r="R104" s="19"/>
      <c r="S104" s="19"/>
    </row>
    <row r="105" spans="6:19">
      <c r="F105" s="19"/>
      <c r="J105" s="19"/>
      <c r="N105" s="19"/>
      <c r="O105" s="19"/>
      <c r="P105" s="19"/>
      <c r="Q105" s="19"/>
      <c r="R105" s="19"/>
      <c r="S105" s="19"/>
    </row>
    <row r="106" spans="6:19">
      <c r="F106" s="19"/>
      <c r="J106" s="19"/>
      <c r="N106" s="19"/>
      <c r="O106" s="19"/>
      <c r="P106" s="19"/>
      <c r="Q106" s="19"/>
      <c r="R106" s="19"/>
      <c r="S106" s="19"/>
    </row>
    <row r="107" spans="6:19">
      <c r="F107" s="19"/>
      <c r="J107" s="19"/>
      <c r="N107" s="19"/>
      <c r="O107" s="19"/>
      <c r="P107" s="19"/>
      <c r="Q107" s="19"/>
      <c r="R107" s="19"/>
      <c r="S107" s="19"/>
    </row>
    <row r="108" spans="6:19">
      <c r="F108" s="19"/>
      <c r="J108" s="19"/>
      <c r="N108" s="19"/>
      <c r="O108" s="19"/>
      <c r="P108" s="19"/>
      <c r="Q108" s="19"/>
      <c r="R108" s="19"/>
      <c r="S108" s="19"/>
    </row>
    <row r="109" spans="6:19">
      <c r="F109" s="19"/>
      <c r="J109" s="19"/>
      <c r="N109" s="19"/>
      <c r="O109" s="19"/>
      <c r="P109" s="19"/>
      <c r="Q109" s="19"/>
      <c r="R109" s="19"/>
      <c r="S109" s="19"/>
    </row>
    <row r="110" spans="6:19">
      <c r="F110" s="19"/>
      <c r="J110" s="19"/>
      <c r="N110" s="19"/>
      <c r="O110" s="19"/>
      <c r="P110" s="19"/>
      <c r="Q110" s="19"/>
      <c r="R110" s="19"/>
      <c r="S110" s="19"/>
    </row>
    <row r="111" spans="6:19">
      <c r="F111" s="19"/>
      <c r="J111" s="19"/>
      <c r="N111" s="19"/>
      <c r="O111" s="19"/>
      <c r="P111" s="19"/>
      <c r="Q111" s="19"/>
      <c r="R111" s="19"/>
      <c r="S111" s="19"/>
    </row>
  </sheetData>
  <customSheetViews>
    <customSheetView guid="{6E56944C-2EC7-4E86-A58B-8D822666CEE1}" scale="75" colorId="22" showGridLines="0" fitToPage="1" hiddenColumns="1" showRuler="0">
      <selection activeCell="I43" sqref="I43"/>
      <rowBreaks count="1" manualBreakCount="1">
        <brk id="3" max="20" man="1"/>
      </rowBreaks>
      <colBreaks count="1" manualBreakCount="1">
        <brk id="8" max="53" man="1"/>
      </colBreaks>
      <pageMargins left="0.25" right="0.25" top="0.43307086614173201" bottom="0.511811023622047" header="0.511811023622047" footer="0.27559055118110198"/>
      <pageSetup scale="53" orientation="landscape" r:id="rId1"/>
      <headerFooter alignWithMargins="0">
        <oddFooter>&amp;L&amp;"Tahoma,Italic"National Bank of Canada Supplementary Financial Information&amp;R&amp;"Tahoma,Italic"&amp;A</oddFooter>
      </headerFooter>
    </customSheetView>
  </customSheetViews>
  <mergeCells count="8">
    <mergeCell ref="A40:B40"/>
    <mergeCell ref="A1:R1"/>
    <mergeCell ref="K3:N3"/>
    <mergeCell ref="G3:J3"/>
    <mergeCell ref="A3:B3"/>
    <mergeCell ref="C3:F3"/>
    <mergeCell ref="O3:P3"/>
    <mergeCell ref="Q3:R3"/>
  </mergeCells>
  <phoneticPr fontId="14" type="noConversion"/>
  <printOptions horizontalCentered="1"/>
  <pageMargins left="0.31496062992125984" right="0.31496062992125984" top="0.39370078740157483" bottom="0.39370078740157483" header="0.19685039370078741" footer="0.19685039370078741"/>
  <pageSetup scale="59" orientation="landscape" r:id="rId2"/>
  <headerFooter scaleWithDoc="0" alignWithMargins="0">
    <oddFooter>&amp;L&amp;"MetaBookLF-Roman,Italique"&amp;8National Bank of Canada - Supplementary Financial Information&amp;R&amp;"MetaBookLF-Roman,Italique"&amp;8page &amp;P</oddFooter>
  </headerFooter>
  <legacyDrawing r:id="rId3"/>
  <oleObjects>
    <oleObject progId="Word.Document.8" shapeId="10313" r:id="rId4"/>
  </oleObjects>
</worksheet>
</file>

<file path=xl/worksheets/sheet15.xml><?xml version="1.0" encoding="utf-8"?>
<worksheet xmlns="http://schemas.openxmlformats.org/spreadsheetml/2006/main" xmlns:r="http://schemas.openxmlformats.org/officeDocument/2006/relationships">
  <sheetPr transitionEvaluation="1" codeName="Feuil14">
    <tabColor rgb="FFCCFFCC"/>
    <pageSetUpPr fitToPage="1"/>
  </sheetPr>
  <dimension ref="A1:W35"/>
  <sheetViews>
    <sheetView showGridLines="0" showZeros="0" defaultGridColor="0" view="pageBreakPreview" colorId="22" zoomScale="85" zoomScaleNormal="85" zoomScaleSheetLayoutView="85" workbookViewId="0">
      <selection activeCell="H9" sqref="H9"/>
    </sheetView>
  </sheetViews>
  <sheetFormatPr baseColWidth="10" defaultColWidth="8.88671875" defaultRowHeight="15"/>
  <cols>
    <col min="1" max="3" width="10.77734375" style="3" customWidth="1"/>
    <col min="4" max="4" width="6.88671875" style="3" customWidth="1"/>
    <col min="5" max="5" width="2.44140625" style="3" customWidth="1"/>
    <col min="6" max="7" width="8.77734375" style="3" hidden="1" customWidth="1"/>
    <col min="8" max="21" width="8.77734375" style="3" customWidth="1"/>
    <col min="22" max="22" width="1.77734375" style="3" customWidth="1"/>
    <col min="23" max="16384" width="8.88671875" style="3"/>
  </cols>
  <sheetData>
    <row r="1" spans="1:23" ht="33" customHeight="1">
      <c r="A1" s="2635" t="s">
        <v>627</v>
      </c>
      <c r="B1" s="2635"/>
      <c r="C1" s="2635"/>
      <c r="D1" s="2635"/>
      <c r="E1" s="2635"/>
      <c r="F1" s="2635"/>
      <c r="G1" s="2635"/>
      <c r="H1" s="2635"/>
      <c r="I1" s="2635"/>
      <c r="J1" s="2635"/>
      <c r="K1" s="2635"/>
      <c r="L1" s="2635"/>
      <c r="M1" s="2635"/>
      <c r="N1" s="2635"/>
      <c r="O1" s="2635"/>
      <c r="P1" s="2635"/>
      <c r="Q1" s="2635"/>
      <c r="R1" s="2635"/>
      <c r="S1" s="2635"/>
      <c r="T1" s="2635"/>
      <c r="U1" s="2635"/>
    </row>
    <row r="2" spans="1:23" ht="12" customHeight="1" thickBot="1">
      <c r="T2" s="358"/>
    </row>
    <row r="3" spans="1:23" s="232" customFormat="1" ht="12" hidden="1" customHeight="1" thickBot="1">
      <c r="U3" s="358"/>
    </row>
    <row r="4" spans="1:23" ht="17.25" customHeight="1" thickBot="1">
      <c r="A4" s="195" t="s">
        <v>198</v>
      </c>
      <c r="B4" s="195"/>
      <c r="C4" s="195"/>
      <c r="D4" s="195"/>
      <c r="E4" s="197"/>
      <c r="F4" s="2630">
        <f>+Highlights!E3</f>
        <v>2017</v>
      </c>
      <c r="G4" s="2631"/>
      <c r="H4" s="2631"/>
      <c r="I4" s="2633"/>
      <c r="J4" s="2630">
        <f>+Highlights!I3</f>
        <v>2016</v>
      </c>
      <c r="K4" s="2631"/>
      <c r="L4" s="2631"/>
      <c r="M4" s="2633"/>
      <c r="N4" s="2630">
        <f>+Highlights!M3</f>
        <v>2015</v>
      </c>
      <c r="O4" s="2631"/>
      <c r="P4" s="2631"/>
      <c r="Q4" s="2633"/>
      <c r="R4" s="2588" t="s">
        <v>187</v>
      </c>
      <c r="S4" s="2590"/>
      <c r="T4" s="2588" t="s">
        <v>658</v>
      </c>
      <c r="U4" s="2590"/>
    </row>
    <row r="5" spans="1:23" ht="17.25" customHeight="1" thickBot="1">
      <c r="A5" s="656" t="s">
        <v>257</v>
      </c>
      <c r="B5" s="657"/>
      <c r="C5" s="438"/>
      <c r="D5" s="438"/>
      <c r="E5" s="439"/>
      <c r="F5" s="374" t="s">
        <v>1</v>
      </c>
      <c r="G5" s="448" t="s">
        <v>2</v>
      </c>
      <c r="H5" s="409" t="s">
        <v>3</v>
      </c>
      <c r="I5" s="207" t="s">
        <v>4</v>
      </c>
      <c r="J5" s="374" t="s">
        <v>1</v>
      </c>
      <c r="K5" s="448" t="s">
        <v>2</v>
      </c>
      <c r="L5" s="409" t="s">
        <v>3</v>
      </c>
      <c r="M5" s="207" t="s">
        <v>4</v>
      </c>
      <c r="N5" s="374" t="s">
        <v>1</v>
      </c>
      <c r="O5" s="448" t="s">
        <v>2</v>
      </c>
      <c r="P5" s="409" t="s">
        <v>3</v>
      </c>
      <c r="Q5" s="207" t="s">
        <v>4</v>
      </c>
      <c r="R5" s="374">
        <f>+Highlights!Q4</f>
        <v>2017</v>
      </c>
      <c r="S5" s="1854">
        <f>+Highlights!R4</f>
        <v>2016</v>
      </c>
      <c r="T5" s="1857">
        <f>+Highlights!S4</f>
        <v>2016</v>
      </c>
      <c r="U5" s="207">
        <f>+Highlights!T4</f>
        <v>2015</v>
      </c>
    </row>
    <row r="6" spans="1:23" ht="17.25" customHeight="1">
      <c r="A6" s="449" t="s">
        <v>255</v>
      </c>
      <c r="B6" s="209"/>
      <c r="C6" s="209"/>
      <c r="D6" s="209"/>
      <c r="E6" s="210"/>
      <c r="F6" s="450"/>
      <c r="G6" s="451"/>
      <c r="H6" s="1318"/>
      <c r="I6" s="1319"/>
      <c r="J6" s="1320"/>
      <c r="K6" s="451"/>
      <c r="L6" s="1318"/>
      <c r="M6" s="1319"/>
      <c r="N6" s="1320"/>
      <c r="O6" s="451"/>
      <c r="P6" s="1318"/>
      <c r="Q6" s="1319"/>
      <c r="R6" s="1321"/>
      <c r="S6" s="1855"/>
      <c r="T6" s="1858"/>
      <c r="U6" s="1319"/>
      <c r="V6" s="19"/>
    </row>
    <row r="7" spans="1:23" s="19" customFormat="1" ht="17.25" customHeight="1">
      <c r="A7" s="378" t="s">
        <v>22</v>
      </c>
      <c r="B7" s="195"/>
      <c r="C7" s="195"/>
      <c r="D7" s="195"/>
      <c r="E7" s="197"/>
      <c r="F7" s="823"/>
      <c r="G7" s="826"/>
      <c r="H7" s="826">
        <v>257</v>
      </c>
      <c r="I7" s="1142">
        <v>265</v>
      </c>
      <c r="J7" s="823">
        <v>275</v>
      </c>
      <c r="K7" s="826">
        <v>276</v>
      </c>
      <c r="L7" s="826">
        <v>255</v>
      </c>
      <c r="M7" s="1142">
        <v>260</v>
      </c>
      <c r="N7" s="823">
        <v>261</v>
      </c>
      <c r="O7" s="826">
        <v>262</v>
      </c>
      <c r="P7" s="826">
        <v>249</v>
      </c>
      <c r="Q7" s="1142">
        <v>257</v>
      </c>
      <c r="R7" s="823">
        <v>522</v>
      </c>
      <c r="S7" s="2145">
        <v>515</v>
      </c>
      <c r="T7" s="1244">
        <v>1066</v>
      </c>
      <c r="U7" s="827">
        <v>1029</v>
      </c>
    </row>
    <row r="8" spans="1:23" s="19" customFormat="1" ht="17.25" customHeight="1">
      <c r="A8" s="378" t="s">
        <v>90</v>
      </c>
      <c r="B8" s="195"/>
      <c r="C8" s="195"/>
      <c r="D8" s="195"/>
      <c r="E8" s="197"/>
      <c r="F8" s="823"/>
      <c r="G8" s="826"/>
      <c r="H8" s="826">
        <v>223</v>
      </c>
      <c r="I8" s="1142">
        <v>223</v>
      </c>
      <c r="J8" s="823">
        <v>214</v>
      </c>
      <c r="K8" s="826">
        <v>201</v>
      </c>
      <c r="L8" s="826">
        <v>171</v>
      </c>
      <c r="M8" s="1142">
        <v>195</v>
      </c>
      <c r="N8" s="823">
        <v>188</v>
      </c>
      <c r="O8" s="826">
        <v>216</v>
      </c>
      <c r="P8" s="826">
        <v>208</v>
      </c>
      <c r="Q8" s="1142">
        <v>196</v>
      </c>
      <c r="R8" s="823">
        <v>446</v>
      </c>
      <c r="S8" s="2145">
        <v>366</v>
      </c>
      <c r="T8" s="1244">
        <v>781</v>
      </c>
      <c r="U8" s="827">
        <v>808</v>
      </c>
    </row>
    <row r="9" spans="1:23" ht="17.25" customHeight="1">
      <c r="A9" s="211" t="s">
        <v>578</v>
      </c>
      <c r="B9" s="15"/>
      <c r="C9" s="15"/>
      <c r="D9" s="15"/>
      <c r="E9" s="212"/>
      <c r="F9" s="823"/>
      <c r="G9" s="826"/>
      <c r="H9" s="826">
        <v>91</v>
      </c>
      <c r="I9" s="1142">
        <v>98</v>
      </c>
      <c r="J9" s="823">
        <v>65</v>
      </c>
      <c r="K9" s="826">
        <v>76</v>
      </c>
      <c r="L9" s="826">
        <v>78</v>
      </c>
      <c r="M9" s="1142">
        <v>85</v>
      </c>
      <c r="N9" s="823">
        <v>64</v>
      </c>
      <c r="O9" s="826">
        <v>76</v>
      </c>
      <c r="P9" s="826">
        <v>78</v>
      </c>
      <c r="Q9" s="1142">
        <v>92</v>
      </c>
      <c r="R9" s="823">
        <v>189</v>
      </c>
      <c r="S9" s="2145">
        <v>163</v>
      </c>
      <c r="T9" s="1244">
        <v>304</v>
      </c>
      <c r="U9" s="827">
        <v>310</v>
      </c>
      <c r="V9" s="19"/>
      <c r="W9" s="19"/>
    </row>
    <row r="10" spans="1:23" ht="17.25" customHeight="1">
      <c r="A10" s="449" t="s">
        <v>256</v>
      </c>
      <c r="B10" s="452"/>
      <c r="C10" s="452"/>
      <c r="D10" s="452"/>
      <c r="E10" s="453"/>
      <c r="F10" s="1170">
        <f>SUM(F7:F9)</f>
        <v>0</v>
      </c>
      <c r="G10" s="829">
        <f>SUM(G7:G9)</f>
        <v>0</v>
      </c>
      <c r="H10" s="829">
        <v>571</v>
      </c>
      <c r="I10" s="1143">
        <v>586</v>
      </c>
      <c r="J10" s="1170">
        <v>554</v>
      </c>
      <c r="K10" s="829">
        <v>553</v>
      </c>
      <c r="L10" s="829">
        <v>504</v>
      </c>
      <c r="M10" s="1143">
        <v>540</v>
      </c>
      <c r="N10" s="1170">
        <v>513</v>
      </c>
      <c r="O10" s="829">
        <v>554</v>
      </c>
      <c r="P10" s="829">
        <v>535</v>
      </c>
      <c r="Q10" s="1143">
        <v>545</v>
      </c>
      <c r="R10" s="1170">
        <v>1157</v>
      </c>
      <c r="S10" s="2160">
        <v>1044</v>
      </c>
      <c r="T10" s="2161">
        <v>2151</v>
      </c>
      <c r="U10" s="830">
        <v>2147</v>
      </c>
      <c r="V10" s="19"/>
      <c r="W10" s="19"/>
    </row>
    <row r="11" spans="1:23" ht="17.25" customHeight="1">
      <c r="A11" s="449" t="s">
        <v>111</v>
      </c>
      <c r="B11" s="454"/>
      <c r="C11" s="454"/>
      <c r="D11" s="454"/>
      <c r="E11" s="455"/>
      <c r="F11" s="823"/>
      <c r="G11" s="826"/>
      <c r="H11" s="826"/>
      <c r="I11" s="1142"/>
      <c r="J11" s="823"/>
      <c r="K11" s="826"/>
      <c r="L11" s="826"/>
      <c r="M11" s="1142"/>
      <c r="N11" s="823"/>
      <c r="O11" s="826"/>
      <c r="P11" s="826"/>
      <c r="Q11" s="1142"/>
      <c r="R11" s="823"/>
      <c r="S11" s="2145"/>
      <c r="T11" s="1244"/>
      <c r="U11" s="827"/>
      <c r="V11" s="19"/>
      <c r="W11" s="19"/>
    </row>
    <row r="12" spans="1:23" ht="17.25" customHeight="1">
      <c r="A12" s="211" t="s">
        <v>23</v>
      </c>
      <c r="B12" s="15"/>
      <c r="C12" s="15"/>
      <c r="D12" s="15"/>
      <c r="E12" s="212"/>
      <c r="F12" s="823"/>
      <c r="G12" s="826"/>
      <c r="H12" s="826">
        <v>38</v>
      </c>
      <c r="I12" s="1142">
        <v>36</v>
      </c>
      <c r="J12" s="823">
        <v>37</v>
      </c>
      <c r="K12" s="826">
        <v>38</v>
      </c>
      <c r="L12" s="826">
        <v>38</v>
      </c>
      <c r="M12" s="1142">
        <v>35</v>
      </c>
      <c r="N12" s="823">
        <v>33</v>
      </c>
      <c r="O12" s="826">
        <v>37</v>
      </c>
      <c r="P12" s="826">
        <v>37</v>
      </c>
      <c r="Q12" s="1142">
        <v>33</v>
      </c>
      <c r="R12" s="823">
        <v>74</v>
      </c>
      <c r="S12" s="2145">
        <v>73</v>
      </c>
      <c r="T12" s="1244">
        <v>148</v>
      </c>
      <c r="U12" s="827">
        <v>140</v>
      </c>
      <c r="V12" s="19"/>
      <c r="W12" s="19"/>
    </row>
    <row r="13" spans="1:23" ht="17.25" customHeight="1">
      <c r="A13" s="211" t="s">
        <v>24</v>
      </c>
      <c r="B13" s="15"/>
      <c r="C13" s="15"/>
      <c r="D13" s="15"/>
      <c r="E13" s="212"/>
      <c r="F13" s="823"/>
      <c r="G13" s="826"/>
      <c r="H13" s="826">
        <v>3</v>
      </c>
      <c r="I13" s="1142">
        <v>3</v>
      </c>
      <c r="J13" s="823">
        <v>3</v>
      </c>
      <c r="K13" s="826">
        <v>4</v>
      </c>
      <c r="L13" s="826">
        <v>3</v>
      </c>
      <c r="M13" s="1142">
        <v>3</v>
      </c>
      <c r="N13" s="823">
        <v>3</v>
      </c>
      <c r="O13" s="826">
        <v>3</v>
      </c>
      <c r="P13" s="826">
        <v>3</v>
      </c>
      <c r="Q13" s="1142">
        <v>3</v>
      </c>
      <c r="R13" s="823">
        <v>6</v>
      </c>
      <c r="S13" s="2145">
        <v>6</v>
      </c>
      <c r="T13" s="1244">
        <v>13</v>
      </c>
      <c r="U13" s="827">
        <v>12</v>
      </c>
      <c r="V13" s="19"/>
      <c r="W13" s="19"/>
    </row>
    <row r="14" spans="1:23" ht="17.25" customHeight="1">
      <c r="A14" s="211" t="s">
        <v>25</v>
      </c>
      <c r="B14" s="15"/>
      <c r="C14" s="15"/>
      <c r="D14" s="15"/>
      <c r="E14" s="212"/>
      <c r="F14" s="823"/>
      <c r="G14" s="826"/>
      <c r="H14" s="826">
        <v>8</v>
      </c>
      <c r="I14" s="1142">
        <v>10</v>
      </c>
      <c r="J14" s="823">
        <v>9</v>
      </c>
      <c r="K14" s="826">
        <v>9</v>
      </c>
      <c r="L14" s="826">
        <v>8</v>
      </c>
      <c r="M14" s="1142">
        <v>8</v>
      </c>
      <c r="N14" s="823">
        <v>8</v>
      </c>
      <c r="O14" s="826">
        <v>8</v>
      </c>
      <c r="P14" s="826">
        <v>9</v>
      </c>
      <c r="Q14" s="1142">
        <v>8</v>
      </c>
      <c r="R14" s="823">
        <v>18</v>
      </c>
      <c r="S14" s="2145">
        <v>16</v>
      </c>
      <c r="T14" s="1244">
        <v>34</v>
      </c>
      <c r="U14" s="827">
        <v>33</v>
      </c>
      <c r="V14" s="19"/>
      <c r="W14" s="19"/>
    </row>
    <row r="15" spans="1:23" ht="17.25" customHeight="1">
      <c r="A15" s="211" t="s">
        <v>72</v>
      </c>
      <c r="B15" s="15"/>
      <c r="C15" s="15"/>
      <c r="D15" s="15"/>
      <c r="E15" s="212"/>
      <c r="F15" s="823"/>
      <c r="G15" s="826"/>
      <c r="H15" s="826">
        <v>89</v>
      </c>
      <c r="I15" s="1142">
        <v>90</v>
      </c>
      <c r="J15" s="823">
        <v>93</v>
      </c>
      <c r="K15" s="826">
        <v>94</v>
      </c>
      <c r="L15" s="826">
        <v>89</v>
      </c>
      <c r="M15" s="1142">
        <v>91</v>
      </c>
      <c r="N15" s="823">
        <v>88</v>
      </c>
      <c r="O15" s="826">
        <v>85</v>
      </c>
      <c r="P15" s="826">
        <v>89</v>
      </c>
      <c r="Q15" s="1142">
        <v>88</v>
      </c>
      <c r="R15" s="823">
        <v>179</v>
      </c>
      <c r="S15" s="2145">
        <v>180</v>
      </c>
      <c r="T15" s="1244">
        <v>367</v>
      </c>
      <c r="U15" s="827">
        <v>350</v>
      </c>
      <c r="V15" s="19"/>
      <c r="W15" s="19"/>
    </row>
    <row r="16" spans="1:23" ht="17.25" customHeight="1">
      <c r="A16" s="211" t="s">
        <v>26</v>
      </c>
      <c r="B16" s="15"/>
      <c r="C16" s="15"/>
      <c r="D16" s="15"/>
      <c r="E16" s="212"/>
      <c r="F16" s="823"/>
      <c r="G16" s="826"/>
      <c r="H16" s="826">
        <v>61</v>
      </c>
      <c r="I16" s="1142">
        <v>57</v>
      </c>
      <c r="J16" s="823">
        <v>55</v>
      </c>
      <c r="K16" s="826">
        <v>52</v>
      </c>
      <c r="L16" s="826">
        <v>53</v>
      </c>
      <c r="M16" s="1142">
        <v>54</v>
      </c>
      <c r="N16" s="823">
        <v>46</v>
      </c>
      <c r="O16" s="826">
        <v>45</v>
      </c>
      <c r="P16" s="826">
        <v>43</v>
      </c>
      <c r="Q16" s="1142">
        <v>41</v>
      </c>
      <c r="R16" s="823">
        <v>118</v>
      </c>
      <c r="S16" s="2145">
        <v>107</v>
      </c>
      <c r="T16" s="1244">
        <v>214</v>
      </c>
      <c r="U16" s="827">
        <v>175</v>
      </c>
      <c r="V16" s="19"/>
      <c r="W16" s="19"/>
    </row>
    <row r="17" spans="1:23" ht="17.25" customHeight="1">
      <c r="A17" s="449" t="s">
        <v>108</v>
      </c>
      <c r="B17" s="452"/>
      <c r="C17" s="452"/>
      <c r="D17" s="452"/>
      <c r="E17" s="453"/>
      <c r="F17" s="1170">
        <f>SUM(F12:F16)</f>
        <v>0</v>
      </c>
      <c r="G17" s="829">
        <f>SUM(G12:G16)</f>
        <v>0</v>
      </c>
      <c r="H17" s="829">
        <v>199</v>
      </c>
      <c r="I17" s="1143">
        <v>196</v>
      </c>
      <c r="J17" s="1170">
        <v>197</v>
      </c>
      <c r="K17" s="829">
        <v>197</v>
      </c>
      <c r="L17" s="829">
        <v>191</v>
      </c>
      <c r="M17" s="1143">
        <v>191</v>
      </c>
      <c r="N17" s="1170">
        <v>178</v>
      </c>
      <c r="O17" s="829">
        <v>178</v>
      </c>
      <c r="P17" s="829">
        <v>181</v>
      </c>
      <c r="Q17" s="1143">
        <v>173</v>
      </c>
      <c r="R17" s="1170">
        <v>395</v>
      </c>
      <c r="S17" s="2160">
        <v>382</v>
      </c>
      <c r="T17" s="2161">
        <v>776</v>
      </c>
      <c r="U17" s="830">
        <v>710</v>
      </c>
      <c r="V17" s="19"/>
      <c r="W17" s="19"/>
    </row>
    <row r="18" spans="1:23" ht="17.25" customHeight="1">
      <c r="A18" s="449" t="s">
        <v>110</v>
      </c>
      <c r="B18" s="454"/>
      <c r="C18" s="454"/>
      <c r="D18" s="454"/>
      <c r="E18" s="455"/>
      <c r="F18" s="823"/>
      <c r="G18" s="826"/>
      <c r="H18" s="826"/>
      <c r="I18" s="1142"/>
      <c r="J18" s="823"/>
      <c r="K18" s="826"/>
      <c r="L18" s="826"/>
      <c r="M18" s="1142"/>
      <c r="N18" s="823"/>
      <c r="O18" s="826"/>
      <c r="P18" s="826"/>
      <c r="Q18" s="1142"/>
      <c r="R18" s="823"/>
      <c r="S18" s="2145"/>
      <c r="T18" s="1244"/>
      <c r="U18" s="827"/>
      <c r="V18" s="19"/>
      <c r="W18" s="19"/>
    </row>
    <row r="19" spans="1:23" ht="17.25" customHeight="1">
      <c r="A19" s="211" t="s">
        <v>95</v>
      </c>
      <c r="B19" s="15"/>
      <c r="C19" s="15"/>
      <c r="D19" s="15"/>
      <c r="E19" s="212"/>
      <c r="F19" s="823"/>
      <c r="G19" s="826"/>
      <c r="H19" s="826">
        <v>15</v>
      </c>
      <c r="I19" s="1142">
        <v>16</v>
      </c>
      <c r="J19" s="823">
        <v>16</v>
      </c>
      <c r="K19" s="826">
        <v>16</v>
      </c>
      <c r="L19" s="826">
        <v>18</v>
      </c>
      <c r="M19" s="1142">
        <v>17</v>
      </c>
      <c r="N19" s="823">
        <v>16</v>
      </c>
      <c r="O19" s="826">
        <v>17</v>
      </c>
      <c r="P19" s="826">
        <v>19</v>
      </c>
      <c r="Q19" s="1142">
        <v>17</v>
      </c>
      <c r="R19" s="823">
        <v>31</v>
      </c>
      <c r="S19" s="2145">
        <v>35</v>
      </c>
      <c r="T19" s="1244">
        <v>67</v>
      </c>
      <c r="U19" s="827">
        <v>69</v>
      </c>
      <c r="V19" s="19"/>
      <c r="W19" s="19"/>
    </row>
    <row r="20" spans="1:23" ht="17.25" customHeight="1">
      <c r="A20" s="211" t="s">
        <v>27</v>
      </c>
      <c r="B20" s="15"/>
      <c r="C20" s="15"/>
      <c r="D20" s="15"/>
      <c r="E20" s="212"/>
      <c r="F20" s="823"/>
      <c r="G20" s="826"/>
      <c r="H20" s="826">
        <v>60</v>
      </c>
      <c r="I20" s="1142">
        <v>66</v>
      </c>
      <c r="J20" s="823">
        <v>83</v>
      </c>
      <c r="K20" s="826">
        <v>66</v>
      </c>
      <c r="L20" s="826">
        <v>66</v>
      </c>
      <c r="M20" s="1142">
        <v>59</v>
      </c>
      <c r="N20" s="823">
        <v>66</v>
      </c>
      <c r="O20" s="826">
        <v>61</v>
      </c>
      <c r="P20" s="826">
        <v>52</v>
      </c>
      <c r="Q20" s="1142">
        <v>54</v>
      </c>
      <c r="R20" s="823">
        <v>126</v>
      </c>
      <c r="S20" s="2145">
        <v>125</v>
      </c>
      <c r="T20" s="1244">
        <v>274</v>
      </c>
      <c r="U20" s="827">
        <v>233</v>
      </c>
      <c r="V20" s="19"/>
      <c r="W20" s="19"/>
    </row>
    <row r="21" spans="1:23" ht="17.25" hidden="1" customHeight="1">
      <c r="A21" s="211" t="s">
        <v>549</v>
      </c>
      <c r="B21" s="15"/>
      <c r="C21" s="15"/>
      <c r="D21" s="15"/>
      <c r="E21" s="212"/>
      <c r="F21" s="823"/>
      <c r="G21" s="826"/>
      <c r="H21" s="826"/>
      <c r="I21" s="1142"/>
      <c r="J21" s="823"/>
      <c r="K21" s="826"/>
      <c r="L21" s="826"/>
      <c r="M21" s="1142"/>
      <c r="N21" s="823">
        <v>0</v>
      </c>
      <c r="O21" s="826">
        <v>0</v>
      </c>
      <c r="P21" s="826">
        <v>0</v>
      </c>
      <c r="Q21" s="1142">
        <v>0</v>
      </c>
      <c r="R21" s="823">
        <v>0</v>
      </c>
      <c r="S21" s="2145">
        <v>0</v>
      </c>
      <c r="T21" s="1244">
        <v>0</v>
      </c>
      <c r="U21" s="827">
        <v>0</v>
      </c>
      <c r="V21" s="19"/>
      <c r="W21" s="19"/>
    </row>
    <row r="22" spans="1:23" ht="17.25" customHeight="1">
      <c r="A22" s="211" t="s">
        <v>28</v>
      </c>
      <c r="B22" s="15"/>
      <c r="C22" s="15"/>
      <c r="D22" s="15"/>
      <c r="E22" s="212"/>
      <c r="F22" s="823"/>
      <c r="G22" s="826"/>
      <c r="H22" s="826">
        <v>18</v>
      </c>
      <c r="I22" s="1142">
        <v>16</v>
      </c>
      <c r="J22" s="823">
        <v>18</v>
      </c>
      <c r="K22" s="826">
        <v>17</v>
      </c>
      <c r="L22" s="826">
        <v>17</v>
      </c>
      <c r="M22" s="1142">
        <v>19</v>
      </c>
      <c r="N22" s="823">
        <v>19</v>
      </c>
      <c r="O22" s="826">
        <v>18</v>
      </c>
      <c r="P22" s="826">
        <v>17</v>
      </c>
      <c r="Q22" s="1142">
        <v>15</v>
      </c>
      <c r="R22" s="823">
        <v>34</v>
      </c>
      <c r="S22" s="2145">
        <v>36</v>
      </c>
      <c r="T22" s="1244">
        <v>71</v>
      </c>
      <c r="U22" s="827">
        <v>69</v>
      </c>
      <c r="V22" s="19"/>
      <c r="W22" s="19"/>
    </row>
    <row r="23" spans="1:23" ht="17.25" customHeight="1">
      <c r="A23" s="211" t="s">
        <v>449</v>
      </c>
      <c r="B23" s="15"/>
      <c r="C23" s="15"/>
      <c r="D23" s="15"/>
      <c r="E23" s="212"/>
      <c r="F23" s="823"/>
      <c r="G23" s="826"/>
      <c r="H23" s="826">
        <v>26</v>
      </c>
      <c r="I23" s="1142">
        <v>32</v>
      </c>
      <c r="J23" s="823">
        <v>32</v>
      </c>
      <c r="K23" s="826">
        <v>30</v>
      </c>
      <c r="L23" s="826">
        <v>28</v>
      </c>
      <c r="M23" s="1142">
        <v>30</v>
      </c>
      <c r="N23" s="823">
        <v>29</v>
      </c>
      <c r="O23" s="826">
        <v>29</v>
      </c>
      <c r="P23" s="826">
        <v>27</v>
      </c>
      <c r="Q23" s="1142">
        <v>28</v>
      </c>
      <c r="R23" s="823">
        <v>58</v>
      </c>
      <c r="S23" s="2145">
        <v>58</v>
      </c>
      <c r="T23" s="1244">
        <v>120</v>
      </c>
      <c r="U23" s="827">
        <v>113</v>
      </c>
      <c r="V23" s="19"/>
      <c r="W23" s="19"/>
    </row>
    <row r="24" spans="1:23" ht="17.25" customHeight="1">
      <c r="A24" s="211" t="s">
        <v>29</v>
      </c>
      <c r="B24" s="15"/>
      <c r="C24" s="15"/>
      <c r="D24" s="15"/>
      <c r="E24" s="212"/>
      <c r="F24" s="823"/>
      <c r="G24" s="826"/>
      <c r="H24" s="826">
        <v>47</v>
      </c>
      <c r="I24" s="1142">
        <v>53</v>
      </c>
      <c r="J24" s="823">
        <v>54</v>
      </c>
      <c r="K24" s="826">
        <v>53</v>
      </c>
      <c r="L24" s="826">
        <v>47</v>
      </c>
      <c r="M24" s="1142">
        <v>40</v>
      </c>
      <c r="N24" s="823">
        <v>48</v>
      </c>
      <c r="O24" s="826">
        <v>43</v>
      </c>
      <c r="P24" s="826">
        <v>48</v>
      </c>
      <c r="Q24" s="1142">
        <v>25</v>
      </c>
      <c r="R24" s="823">
        <v>100</v>
      </c>
      <c r="S24" s="2145">
        <v>87</v>
      </c>
      <c r="T24" s="1244">
        <v>194</v>
      </c>
      <c r="U24" s="827">
        <v>164</v>
      </c>
      <c r="V24" s="19"/>
      <c r="W24" s="19"/>
    </row>
    <row r="25" spans="1:23" ht="17.25" customHeight="1">
      <c r="A25" s="456" t="s">
        <v>109</v>
      </c>
      <c r="B25" s="420"/>
      <c r="C25" s="420"/>
      <c r="D25" s="420"/>
      <c r="E25" s="421"/>
      <c r="F25" s="1170">
        <f>SUM(F19:F24)</f>
        <v>0</v>
      </c>
      <c r="G25" s="829">
        <f>SUM(G19:G24)</f>
        <v>0</v>
      </c>
      <c r="H25" s="829">
        <v>166</v>
      </c>
      <c r="I25" s="1143">
        <v>183</v>
      </c>
      <c r="J25" s="1170">
        <v>203</v>
      </c>
      <c r="K25" s="829">
        <v>182</v>
      </c>
      <c r="L25" s="829">
        <v>176</v>
      </c>
      <c r="M25" s="1143">
        <v>165</v>
      </c>
      <c r="N25" s="1170">
        <v>178</v>
      </c>
      <c r="O25" s="829">
        <v>168</v>
      </c>
      <c r="P25" s="829">
        <v>163</v>
      </c>
      <c r="Q25" s="1143">
        <v>139</v>
      </c>
      <c r="R25" s="1170">
        <v>349</v>
      </c>
      <c r="S25" s="2160">
        <v>341</v>
      </c>
      <c r="T25" s="2161">
        <v>726</v>
      </c>
      <c r="U25" s="830">
        <v>648</v>
      </c>
      <c r="V25" s="19"/>
      <c r="W25" s="19"/>
    </row>
    <row r="26" spans="1:23" ht="17.25" customHeight="1" thickBot="1">
      <c r="A26" s="383" t="s">
        <v>258</v>
      </c>
      <c r="B26" s="384"/>
      <c r="C26" s="384"/>
      <c r="D26" s="384"/>
      <c r="E26" s="385"/>
      <c r="F26" s="1182">
        <f>F10+F17+F25</f>
        <v>0</v>
      </c>
      <c r="G26" s="1149">
        <f>G10+G17+G25</f>
        <v>0</v>
      </c>
      <c r="H26" s="1149">
        <v>936</v>
      </c>
      <c r="I26" s="1311">
        <v>965</v>
      </c>
      <c r="J26" s="1182">
        <v>954</v>
      </c>
      <c r="K26" s="1149">
        <v>932</v>
      </c>
      <c r="L26" s="1149">
        <v>871</v>
      </c>
      <c r="M26" s="1311">
        <v>896</v>
      </c>
      <c r="N26" s="1182">
        <v>869</v>
      </c>
      <c r="O26" s="1149">
        <v>900</v>
      </c>
      <c r="P26" s="1149">
        <v>879</v>
      </c>
      <c r="Q26" s="1311">
        <v>857</v>
      </c>
      <c r="R26" s="1182">
        <v>1901</v>
      </c>
      <c r="S26" s="1856">
        <v>1767</v>
      </c>
      <c r="T26" s="1859">
        <v>3653</v>
      </c>
      <c r="U26" s="1313">
        <v>3505</v>
      </c>
      <c r="V26" s="19"/>
      <c r="W26" s="19"/>
    </row>
    <row r="27" spans="1:23" ht="9.9499999999999993" customHeight="1">
      <c r="F27" s="227"/>
      <c r="G27" s="19"/>
      <c r="H27" s="19"/>
      <c r="I27" s="19"/>
      <c r="J27" s="19"/>
      <c r="K27" s="19"/>
      <c r="L27" s="19"/>
      <c r="M27" s="19"/>
      <c r="N27" s="19"/>
      <c r="O27" s="19"/>
      <c r="P27" s="19"/>
      <c r="Q27" s="19"/>
      <c r="R27" s="19"/>
      <c r="S27" s="19"/>
      <c r="T27" s="19"/>
      <c r="U27" s="19"/>
      <c r="V27" s="19"/>
      <c r="W27" s="19"/>
    </row>
    <row r="28" spans="1:23" ht="16.5" customHeight="1">
      <c r="A28" s="457"/>
      <c r="B28" s="457"/>
      <c r="C28" s="457"/>
      <c r="D28" s="457"/>
      <c r="E28" s="457"/>
      <c r="F28" s="458"/>
      <c r="G28" s="459"/>
      <c r="H28" s="459"/>
      <c r="I28" s="459"/>
      <c r="J28" s="458"/>
      <c r="K28" s="459"/>
      <c r="L28" s="459"/>
      <c r="M28" s="459"/>
      <c r="N28" s="459"/>
      <c r="O28" s="459"/>
      <c r="P28" s="459"/>
      <c r="Q28" s="459"/>
      <c r="R28" s="459"/>
      <c r="S28" s="459"/>
      <c r="T28" s="459"/>
      <c r="U28" s="459"/>
      <c r="V28" s="19"/>
      <c r="W28" s="19"/>
    </row>
    <row r="29" spans="1:23">
      <c r="F29" s="227"/>
      <c r="G29" s="19"/>
      <c r="H29" s="19"/>
      <c r="I29" s="19"/>
      <c r="J29" s="227"/>
      <c r="K29" s="19"/>
      <c r="L29" s="19"/>
      <c r="M29" s="19"/>
      <c r="N29" s="19"/>
      <c r="O29" s="19"/>
      <c r="P29" s="19"/>
      <c r="Q29" s="19"/>
      <c r="R29" s="19"/>
      <c r="S29" s="19"/>
      <c r="T29" s="19"/>
      <c r="U29" s="19"/>
      <c r="V29" s="19"/>
      <c r="W29" s="19"/>
    </row>
    <row r="30" spans="1:23">
      <c r="I30" s="19"/>
      <c r="M30" s="19"/>
      <c r="Q30" s="19"/>
      <c r="R30" s="19"/>
      <c r="S30" s="19"/>
      <c r="T30" s="19"/>
      <c r="U30" s="19"/>
    </row>
    <row r="31" spans="1:23">
      <c r="I31" s="19"/>
      <c r="M31" s="19"/>
      <c r="Q31" s="19"/>
      <c r="R31" s="19"/>
      <c r="S31" s="19"/>
      <c r="T31" s="19"/>
      <c r="U31" s="19"/>
    </row>
    <row r="32" spans="1:23">
      <c r="I32" s="19"/>
      <c r="M32" s="19"/>
      <c r="Q32" s="19"/>
      <c r="R32" s="19"/>
      <c r="S32" s="19"/>
      <c r="T32" s="19"/>
      <c r="U32" s="19"/>
    </row>
    <row r="33" spans="9:21">
      <c r="I33" s="19"/>
      <c r="M33" s="19"/>
      <c r="Q33" s="19"/>
      <c r="R33" s="19"/>
      <c r="S33" s="19"/>
      <c r="T33" s="19"/>
      <c r="U33" s="19"/>
    </row>
    <row r="34" spans="9:21">
      <c r="I34" s="19"/>
      <c r="M34" s="19"/>
      <c r="Q34" s="19"/>
      <c r="R34" s="19"/>
      <c r="S34" s="19"/>
      <c r="T34" s="19"/>
      <c r="U34" s="19"/>
    </row>
    <row r="35" spans="9:21">
      <c r="I35" s="19"/>
      <c r="M35" s="19"/>
      <c r="Q35" s="19"/>
      <c r="R35" s="19"/>
      <c r="S35" s="19"/>
      <c r="T35" s="19"/>
      <c r="U35" s="19"/>
    </row>
  </sheetData>
  <customSheetViews>
    <customSheetView guid="{6E56944C-2EC7-4E86-A58B-8D822666CEE1}" scale="75" colorId="22" showGridLines="0" fitToPage="1" hiddenColumns="1" showRuler="0">
      <pane xSplit="5" ySplit="5" topLeftCell="F6" activePane="bottomRight" state="frozen"/>
      <selection pane="bottomRight" activeCell="H3" sqref="H3"/>
      <pageMargins left="0.5" right="0.5" top="0.43307086614173201" bottom="0.511811023622047" header="0.511811023622047" footer="0.27559055118110198"/>
      <pageSetup scale="55" orientation="landscape" r:id="rId1"/>
      <headerFooter alignWithMargins="0">
        <oddFooter>&amp;L&amp;"Tahoma,Italic"National Bank of Canada Supplementary Financial Information&amp;R&amp;"Tahoma,Italic"&amp;A</oddFooter>
      </headerFooter>
    </customSheetView>
  </customSheetViews>
  <mergeCells count="6">
    <mergeCell ref="A1:U1"/>
    <mergeCell ref="N4:Q4"/>
    <mergeCell ref="J4:M4"/>
    <mergeCell ref="F4:I4"/>
    <mergeCell ref="R4:S4"/>
    <mergeCell ref="T4:U4"/>
  </mergeCells>
  <phoneticPr fontId="14" type="noConversion"/>
  <printOptions horizontalCentered="1"/>
  <pageMargins left="0.31496062992125984" right="0.31496062992125984" top="0.39370078740157483" bottom="0.39370078740157483" header="0.19685039370078741" footer="0.19685039370078741"/>
  <pageSetup scale="67" orientation="landscape" r:id="rId2"/>
  <headerFooter scaleWithDoc="0" alignWithMargins="0">
    <oddFooter>&amp;L&amp;"MetaBookLF-Roman,Italique"&amp;8National Bank of Canada - Supplementary Financial Information&amp;R&amp;"MetaBookLF-Roman,Italique"&amp;8page &amp;P</oddFooter>
  </headerFooter>
  <legacyDrawing r:id="rId3"/>
  <oleObjects>
    <oleObject progId="Word.Document.8" shapeId="26626" r:id="rId4"/>
  </oleObjects>
</worksheet>
</file>

<file path=xl/worksheets/sheet16.xml><?xml version="1.0" encoding="utf-8"?>
<worksheet xmlns="http://schemas.openxmlformats.org/spreadsheetml/2006/main" xmlns:r="http://schemas.openxmlformats.org/officeDocument/2006/relationships">
  <sheetPr transitionEvaluation="1" codeName="Feuil17">
    <tabColor rgb="FFCCFFCC"/>
    <pageSetUpPr fitToPage="1"/>
  </sheetPr>
  <dimension ref="A1:U57"/>
  <sheetViews>
    <sheetView showGridLines="0" showZeros="0" defaultGridColor="0" view="pageBreakPreview" colorId="22" zoomScale="85" zoomScaleNormal="85" zoomScaleSheetLayoutView="85" workbookViewId="0">
      <selection activeCell="H11" sqref="H11"/>
    </sheetView>
  </sheetViews>
  <sheetFormatPr baseColWidth="10" defaultColWidth="8.88671875" defaultRowHeight="15"/>
  <cols>
    <col min="1" max="3" width="12.77734375" style="3" customWidth="1"/>
    <col min="4" max="4" width="9.21875" style="3" customWidth="1"/>
    <col min="5" max="6" width="12.77734375" style="3" hidden="1" customWidth="1"/>
    <col min="7" max="16" width="12.77734375" style="3" customWidth="1"/>
    <col min="17" max="17" width="1.77734375" style="3" customWidth="1"/>
    <col min="18" max="16384" width="8.88671875" style="3"/>
  </cols>
  <sheetData>
    <row r="1" spans="1:17" ht="33" customHeight="1">
      <c r="A1" s="2578" t="s">
        <v>526</v>
      </c>
      <c r="B1" s="2578"/>
      <c r="C1" s="2578"/>
      <c r="D1" s="2578"/>
      <c r="E1" s="2578"/>
      <c r="F1" s="2578"/>
      <c r="G1" s="2578"/>
      <c r="H1" s="2578"/>
      <c r="I1" s="2578"/>
      <c r="J1" s="2578"/>
      <c r="K1" s="2578"/>
      <c r="L1" s="2578"/>
      <c r="M1" s="2578"/>
      <c r="N1" s="2578"/>
      <c r="O1" s="2578"/>
      <c r="P1" s="2578"/>
      <c r="Q1" s="14"/>
    </row>
    <row r="2" spans="1:17" ht="12" customHeight="1" thickBot="1"/>
    <row r="3" spans="1:17" s="232" customFormat="1" ht="17.25" customHeight="1">
      <c r="A3" s="406"/>
      <c r="B3" s="406"/>
      <c r="C3" s="406"/>
      <c r="D3" s="407"/>
      <c r="E3" s="2630">
        <f>+Highlights!E3</f>
        <v>2017</v>
      </c>
      <c r="F3" s="2631"/>
      <c r="G3" s="2631"/>
      <c r="H3" s="2631"/>
      <c r="I3" s="2630">
        <f>+Highlights!I3</f>
        <v>2016</v>
      </c>
      <c r="J3" s="2631"/>
      <c r="K3" s="2631"/>
      <c r="L3" s="2631"/>
      <c r="M3" s="2639">
        <f>+Highlights!M3</f>
        <v>2015</v>
      </c>
      <c r="N3" s="2640"/>
      <c r="O3" s="2640"/>
      <c r="P3" s="2641"/>
      <c r="Q3" s="408"/>
    </row>
    <row r="4" spans="1:17" ht="17.25" customHeight="1" thickBot="1">
      <c r="A4" s="195" t="s">
        <v>198</v>
      </c>
      <c r="B4" s="408"/>
      <c r="C4" s="195"/>
      <c r="D4" s="197"/>
      <c r="E4" s="373" t="s">
        <v>1</v>
      </c>
      <c r="F4" s="409" t="s">
        <v>2</v>
      </c>
      <c r="G4" s="201" t="s">
        <v>3</v>
      </c>
      <c r="H4" s="409" t="s">
        <v>4</v>
      </c>
      <c r="I4" s="373" t="s">
        <v>1</v>
      </c>
      <c r="J4" s="409" t="s">
        <v>2</v>
      </c>
      <c r="K4" s="201" t="s">
        <v>3</v>
      </c>
      <c r="L4" s="409" t="s">
        <v>4</v>
      </c>
      <c r="M4" s="373" t="s">
        <v>1</v>
      </c>
      <c r="N4" s="409" t="s">
        <v>2</v>
      </c>
      <c r="O4" s="201" t="s">
        <v>3</v>
      </c>
      <c r="P4" s="207" t="s">
        <v>4</v>
      </c>
      <c r="Q4" s="14"/>
    </row>
    <row r="5" spans="1:17" ht="17.25" customHeight="1">
      <c r="A5" s="411" t="s">
        <v>30</v>
      </c>
      <c r="B5" s="412"/>
      <c r="C5" s="412"/>
      <c r="D5" s="413"/>
      <c r="E5" s="414"/>
      <c r="F5" s="1488"/>
      <c r="G5" s="1489"/>
      <c r="H5" s="1490"/>
      <c r="I5" s="414"/>
      <c r="J5" s="1488"/>
      <c r="K5" s="1489"/>
      <c r="L5" s="1490"/>
      <c r="M5" s="414"/>
      <c r="N5" s="1488"/>
      <c r="O5" s="1489"/>
      <c r="P5" s="1491"/>
      <c r="Q5" s="19"/>
    </row>
    <row r="6" spans="1:17" ht="17.25" customHeight="1">
      <c r="A6" s="415" t="s">
        <v>71</v>
      </c>
      <c r="B6" s="15"/>
      <c r="C6" s="15"/>
      <c r="D6" s="212"/>
      <c r="E6" s="825"/>
      <c r="F6" s="826"/>
      <c r="G6" s="826">
        <v>9770</v>
      </c>
      <c r="H6" s="827">
        <v>8616</v>
      </c>
      <c r="I6" s="825">
        <v>8183</v>
      </c>
      <c r="J6" s="826">
        <v>8824</v>
      </c>
      <c r="K6" s="826">
        <v>7452</v>
      </c>
      <c r="L6" s="827">
        <v>6589</v>
      </c>
      <c r="M6" s="825">
        <v>7567</v>
      </c>
      <c r="N6" s="826">
        <v>6556</v>
      </c>
      <c r="O6" s="826">
        <v>6470</v>
      </c>
      <c r="P6" s="827">
        <v>6728</v>
      </c>
      <c r="Q6" s="227"/>
    </row>
    <row r="7" spans="1:17" ht="17.25" customHeight="1">
      <c r="A7" s="415" t="s">
        <v>8</v>
      </c>
      <c r="B7" s="15"/>
      <c r="C7" s="15"/>
      <c r="D7" s="212"/>
      <c r="E7" s="825"/>
      <c r="F7" s="826"/>
      <c r="G7" s="826">
        <v>65093</v>
      </c>
      <c r="H7" s="827">
        <v>65667</v>
      </c>
      <c r="I7" s="825">
        <v>64541</v>
      </c>
      <c r="J7" s="826">
        <v>62441</v>
      </c>
      <c r="K7" s="826">
        <v>58088</v>
      </c>
      <c r="L7" s="827">
        <v>56436</v>
      </c>
      <c r="M7" s="825">
        <v>56040</v>
      </c>
      <c r="N7" s="826">
        <v>55834</v>
      </c>
      <c r="O7" s="826">
        <v>55650</v>
      </c>
      <c r="P7" s="827">
        <v>57547</v>
      </c>
      <c r="Q7" s="227"/>
    </row>
    <row r="8" spans="1:17" ht="17.25" customHeight="1">
      <c r="A8" s="415" t="s">
        <v>150</v>
      </c>
      <c r="B8" s="15"/>
      <c r="C8" s="15"/>
      <c r="D8" s="212"/>
      <c r="E8" s="825"/>
      <c r="F8" s="826"/>
      <c r="G8" s="826"/>
      <c r="H8" s="827"/>
      <c r="I8" s="825"/>
      <c r="J8" s="826"/>
      <c r="K8" s="826"/>
      <c r="L8" s="827"/>
      <c r="M8" s="825"/>
      <c r="N8" s="826"/>
      <c r="O8" s="826"/>
      <c r="P8" s="827"/>
      <c r="Q8" s="227"/>
    </row>
    <row r="9" spans="1:17" ht="17.25" customHeight="1">
      <c r="A9" s="415" t="s">
        <v>151</v>
      </c>
      <c r="B9" s="15"/>
      <c r="C9" s="15"/>
      <c r="D9" s="212"/>
      <c r="E9" s="825"/>
      <c r="F9" s="826"/>
      <c r="G9" s="826">
        <v>17481</v>
      </c>
      <c r="H9" s="827">
        <v>14779</v>
      </c>
      <c r="I9" s="825">
        <v>13948</v>
      </c>
      <c r="J9" s="826">
        <v>14880</v>
      </c>
      <c r="K9" s="826">
        <v>13760</v>
      </c>
      <c r="L9" s="827">
        <v>15628</v>
      </c>
      <c r="M9" s="825">
        <v>17702</v>
      </c>
      <c r="N9" s="826">
        <v>19413</v>
      </c>
      <c r="O9" s="826">
        <v>18185</v>
      </c>
      <c r="P9" s="827">
        <v>21297</v>
      </c>
      <c r="Q9" s="227"/>
    </row>
    <row r="10" spans="1:17" ht="17.25" customHeight="1">
      <c r="A10" s="416" t="s">
        <v>31</v>
      </c>
      <c r="B10" s="15"/>
      <c r="C10" s="15"/>
      <c r="D10" s="212"/>
      <c r="E10" s="825"/>
      <c r="F10" s="826"/>
      <c r="G10" s="826"/>
      <c r="H10" s="827"/>
      <c r="I10" s="825"/>
      <c r="J10" s="826"/>
      <c r="K10" s="826"/>
      <c r="L10" s="827"/>
      <c r="M10" s="825"/>
      <c r="N10" s="826"/>
      <c r="O10" s="826"/>
      <c r="P10" s="827"/>
      <c r="Q10" s="227"/>
    </row>
    <row r="11" spans="1:17" ht="17.25" customHeight="1">
      <c r="A11" s="415" t="s">
        <v>243</v>
      </c>
      <c r="B11" s="15"/>
      <c r="C11" s="417" t="s">
        <v>197</v>
      </c>
      <c r="D11" s="212"/>
      <c r="E11" s="825"/>
      <c r="F11" s="826"/>
      <c r="G11" s="826">
        <v>31709</v>
      </c>
      <c r="H11" s="827">
        <v>32226</v>
      </c>
      <c r="I11" s="825">
        <v>32018</v>
      </c>
      <c r="J11" s="826">
        <v>30952</v>
      </c>
      <c r="K11" s="826">
        <v>29279</v>
      </c>
      <c r="L11" s="827">
        <v>28442</v>
      </c>
      <c r="M11" s="825">
        <v>27902</v>
      </c>
      <c r="N11" s="826">
        <v>27344</v>
      </c>
      <c r="O11" s="826">
        <v>26391</v>
      </c>
      <c r="P11" s="827">
        <v>26044</v>
      </c>
      <c r="Q11" s="227"/>
    </row>
    <row r="12" spans="1:17" ht="17.25" customHeight="1">
      <c r="A12" s="415"/>
      <c r="B12" s="15"/>
      <c r="C12" s="417" t="s">
        <v>196</v>
      </c>
      <c r="D12" s="212"/>
      <c r="E12" s="825"/>
      <c r="F12" s="826"/>
      <c r="G12" s="826">
        <v>17963</v>
      </c>
      <c r="H12" s="827">
        <v>17294</v>
      </c>
      <c r="I12" s="825">
        <v>16850</v>
      </c>
      <c r="J12" s="826">
        <v>16579</v>
      </c>
      <c r="K12" s="826">
        <v>15817</v>
      </c>
      <c r="L12" s="827">
        <v>15967</v>
      </c>
      <c r="M12" s="825">
        <v>15618</v>
      </c>
      <c r="N12" s="826">
        <v>14856</v>
      </c>
      <c r="O12" s="826">
        <v>14116</v>
      </c>
      <c r="P12" s="827">
        <v>13967</v>
      </c>
      <c r="Q12" s="227"/>
    </row>
    <row r="13" spans="1:17" ht="17.25" customHeight="1">
      <c r="A13" s="415" t="s">
        <v>244</v>
      </c>
      <c r="B13" s="15"/>
      <c r="C13" s="15"/>
      <c r="D13" s="212"/>
      <c r="E13" s="825"/>
      <c r="F13" s="826"/>
      <c r="G13" s="826">
        <v>35442</v>
      </c>
      <c r="H13" s="827">
        <v>34505</v>
      </c>
      <c r="I13" s="825">
        <v>33964</v>
      </c>
      <c r="J13" s="826">
        <v>33429</v>
      </c>
      <c r="K13" s="826">
        <v>32935</v>
      </c>
      <c r="L13" s="827">
        <v>32314</v>
      </c>
      <c r="M13" s="825">
        <v>31933</v>
      </c>
      <c r="N13" s="826">
        <v>31377</v>
      </c>
      <c r="O13" s="826">
        <v>30884</v>
      </c>
      <c r="P13" s="827">
        <v>30290</v>
      </c>
      <c r="Q13" s="227"/>
    </row>
    <row r="14" spans="1:17" ht="17.25" customHeight="1">
      <c r="A14" s="415" t="s">
        <v>43</v>
      </c>
      <c r="B14" s="15"/>
      <c r="C14" s="15"/>
      <c r="D14" s="212"/>
      <c r="E14" s="825"/>
      <c r="F14" s="826"/>
      <c r="G14" s="826">
        <v>39481</v>
      </c>
      <c r="H14" s="827">
        <v>37149</v>
      </c>
      <c r="I14" s="825">
        <v>37686</v>
      </c>
      <c r="J14" s="826">
        <v>37650</v>
      </c>
      <c r="K14" s="826">
        <v>34956</v>
      </c>
      <c r="L14" s="827">
        <v>33411</v>
      </c>
      <c r="M14" s="825">
        <v>30954</v>
      </c>
      <c r="N14" s="826">
        <v>30507</v>
      </c>
      <c r="O14" s="826">
        <v>28333</v>
      </c>
      <c r="P14" s="827">
        <v>28477</v>
      </c>
      <c r="Q14" s="227"/>
    </row>
    <row r="15" spans="1:17" ht="17.25" customHeight="1">
      <c r="A15" s="418" t="s">
        <v>358</v>
      </c>
      <c r="B15" s="195"/>
      <c r="C15" s="195"/>
      <c r="D15" s="197"/>
      <c r="E15" s="825"/>
      <c r="F15" s="826"/>
      <c r="G15" s="826">
        <v>5932</v>
      </c>
      <c r="H15" s="827">
        <v>6493</v>
      </c>
      <c r="I15" s="825">
        <v>6441</v>
      </c>
      <c r="J15" s="826">
        <v>6959</v>
      </c>
      <c r="K15" s="826">
        <v>8966</v>
      </c>
      <c r="L15" s="827">
        <v>8942</v>
      </c>
      <c r="M15" s="825">
        <v>9400</v>
      </c>
      <c r="N15" s="826">
        <v>9267</v>
      </c>
      <c r="O15" s="826">
        <v>9661</v>
      </c>
      <c r="P15" s="827">
        <v>9106</v>
      </c>
      <c r="Q15" s="227"/>
    </row>
    <row r="16" spans="1:17" ht="17.25" customHeight="1">
      <c r="A16" s="418" t="s">
        <v>192</v>
      </c>
      <c r="B16" s="195"/>
      <c r="C16" s="195"/>
      <c r="D16" s="197"/>
      <c r="E16" s="825"/>
      <c r="F16" s="826"/>
      <c r="G16" s="826">
        <v>-762</v>
      </c>
      <c r="H16" s="827">
        <v>-786</v>
      </c>
      <c r="I16" s="825">
        <v>-781</v>
      </c>
      <c r="J16" s="826">
        <v>-780</v>
      </c>
      <c r="K16" s="826">
        <v>-837</v>
      </c>
      <c r="L16" s="827">
        <v>-566</v>
      </c>
      <c r="M16" s="825">
        <v>-569</v>
      </c>
      <c r="N16" s="826">
        <v>-561</v>
      </c>
      <c r="O16" s="826">
        <v>-563</v>
      </c>
      <c r="P16" s="827">
        <v>-561</v>
      </c>
      <c r="Q16" s="227"/>
    </row>
    <row r="17" spans="1:21" ht="17.25" customHeight="1">
      <c r="A17" s="419" t="s">
        <v>368</v>
      </c>
      <c r="B17" s="420"/>
      <c r="C17" s="420"/>
      <c r="D17" s="421"/>
      <c r="E17" s="828">
        <f>SUM(E11:E16)</f>
        <v>0</v>
      </c>
      <c r="F17" s="829">
        <f>SUM(F11:F16)</f>
        <v>0</v>
      </c>
      <c r="G17" s="829">
        <v>129765</v>
      </c>
      <c r="H17" s="830">
        <v>126881</v>
      </c>
      <c r="I17" s="828">
        <v>126178</v>
      </c>
      <c r="J17" s="829">
        <v>124789</v>
      </c>
      <c r="K17" s="829">
        <v>121116</v>
      </c>
      <c r="L17" s="830">
        <v>118510</v>
      </c>
      <c r="M17" s="828">
        <v>115238</v>
      </c>
      <c r="N17" s="829">
        <v>112790</v>
      </c>
      <c r="O17" s="829">
        <v>108822</v>
      </c>
      <c r="P17" s="830">
        <v>107323</v>
      </c>
      <c r="Q17" s="227"/>
    </row>
    <row r="18" spans="1:21" ht="17.25" customHeight="1">
      <c r="A18" s="418" t="s">
        <v>10</v>
      </c>
      <c r="B18" s="195"/>
      <c r="C18" s="195"/>
      <c r="D18" s="197"/>
      <c r="E18" s="1191"/>
      <c r="F18" s="1440"/>
      <c r="G18" s="1440">
        <v>16911</v>
      </c>
      <c r="H18" s="1446">
        <v>18176</v>
      </c>
      <c r="I18" s="1191">
        <v>19356</v>
      </c>
      <c r="J18" s="1440">
        <v>18962</v>
      </c>
      <c r="K18" s="1440">
        <v>20318</v>
      </c>
      <c r="L18" s="1446">
        <v>22138</v>
      </c>
      <c r="M18" s="1191">
        <v>19543</v>
      </c>
      <c r="N18" s="1440">
        <v>20967</v>
      </c>
      <c r="O18" s="1440">
        <v>17996</v>
      </c>
      <c r="P18" s="1446">
        <v>21579</v>
      </c>
      <c r="Q18" s="227"/>
    </row>
    <row r="19" spans="1:21" ht="17.25" customHeight="1">
      <c r="A19" s="419" t="s">
        <v>112</v>
      </c>
      <c r="B19" s="420"/>
      <c r="C19" s="420"/>
      <c r="D19" s="421"/>
      <c r="E19" s="828">
        <f t="shared" ref="E19:M19" si="0">E6+E7+E9+E17+E18</f>
        <v>0</v>
      </c>
      <c r="F19" s="829">
        <f t="shared" si="0"/>
        <v>0</v>
      </c>
      <c r="G19" s="829">
        <v>239020</v>
      </c>
      <c r="H19" s="830">
        <v>234119</v>
      </c>
      <c r="I19" s="828">
        <v>232206</v>
      </c>
      <c r="J19" s="829">
        <v>229896</v>
      </c>
      <c r="K19" s="829">
        <v>220734</v>
      </c>
      <c r="L19" s="830">
        <v>219301</v>
      </c>
      <c r="M19" s="828">
        <v>216090</v>
      </c>
      <c r="N19" s="829">
        <v>215560</v>
      </c>
      <c r="O19" s="829">
        <v>207123</v>
      </c>
      <c r="P19" s="830">
        <v>214474</v>
      </c>
      <c r="Q19" s="227"/>
    </row>
    <row r="20" spans="1:21" ht="17.25" customHeight="1">
      <c r="A20" s="422" t="s">
        <v>245</v>
      </c>
      <c r="B20" s="195"/>
      <c r="C20" s="195"/>
      <c r="D20" s="197"/>
      <c r="E20" s="1192"/>
      <c r="F20" s="1150"/>
      <c r="G20" s="1323"/>
      <c r="H20" s="1492"/>
      <c r="I20" s="1192"/>
      <c r="J20" s="1150"/>
      <c r="K20" s="1323"/>
      <c r="L20" s="1492"/>
      <c r="M20" s="1192"/>
      <c r="N20" s="1150"/>
      <c r="O20" s="1323"/>
      <c r="P20" s="1324"/>
      <c r="Q20" s="227"/>
    </row>
    <row r="21" spans="1:21" ht="17.25" customHeight="1">
      <c r="A21" s="422" t="s">
        <v>9</v>
      </c>
      <c r="B21" s="195"/>
      <c r="C21" s="195"/>
      <c r="D21" s="197"/>
      <c r="E21" s="1192"/>
      <c r="F21" s="1150"/>
      <c r="G21" s="1323"/>
      <c r="H21" s="1492"/>
      <c r="I21" s="1192"/>
      <c r="J21" s="1150"/>
      <c r="K21" s="1323"/>
      <c r="L21" s="1492"/>
      <c r="M21" s="1192"/>
      <c r="N21" s="1150"/>
      <c r="O21" s="1323"/>
      <c r="P21" s="1324"/>
      <c r="Q21" s="227"/>
    </row>
    <row r="22" spans="1:21" ht="17.25" customHeight="1">
      <c r="A22" s="423" t="s">
        <v>41</v>
      </c>
      <c r="B22" s="195"/>
      <c r="C22" s="195"/>
      <c r="D22" s="197"/>
      <c r="E22" s="825"/>
      <c r="F22" s="826"/>
      <c r="G22" s="826">
        <v>53606</v>
      </c>
      <c r="H22" s="827">
        <v>53667</v>
      </c>
      <c r="I22" s="825">
        <v>52521</v>
      </c>
      <c r="J22" s="826">
        <v>51698</v>
      </c>
      <c r="K22" s="826">
        <v>50080</v>
      </c>
      <c r="L22" s="827">
        <v>49566</v>
      </c>
      <c r="M22" s="825">
        <v>47394</v>
      </c>
      <c r="N22" s="826">
        <v>47000</v>
      </c>
      <c r="O22" s="826">
        <v>45098</v>
      </c>
      <c r="P22" s="827">
        <v>44821</v>
      </c>
      <c r="Q22" s="227"/>
    </row>
    <row r="23" spans="1:21" ht="17.25" customHeight="1">
      <c r="A23" s="418" t="s">
        <v>43</v>
      </c>
      <c r="B23" s="195"/>
      <c r="C23" s="195"/>
      <c r="D23" s="197"/>
      <c r="E23" s="825"/>
      <c r="F23" s="826"/>
      <c r="G23" s="826">
        <v>92447</v>
      </c>
      <c r="H23" s="827">
        <v>85366</v>
      </c>
      <c r="I23" s="825">
        <v>83905</v>
      </c>
      <c r="J23" s="826">
        <v>84425</v>
      </c>
      <c r="K23" s="826">
        <v>75888</v>
      </c>
      <c r="L23" s="827">
        <v>77126</v>
      </c>
      <c r="M23" s="825">
        <v>76845</v>
      </c>
      <c r="N23" s="826">
        <v>76725</v>
      </c>
      <c r="O23" s="826">
        <v>72549</v>
      </c>
      <c r="P23" s="827">
        <v>70006</v>
      </c>
      <c r="Q23" s="227"/>
    </row>
    <row r="24" spans="1:21" ht="17.25" customHeight="1">
      <c r="A24" s="418" t="s">
        <v>42</v>
      </c>
      <c r="B24" s="195"/>
      <c r="C24" s="195"/>
      <c r="D24" s="197"/>
      <c r="E24" s="825"/>
      <c r="F24" s="826"/>
      <c r="G24" s="826">
        <v>5107</v>
      </c>
      <c r="H24" s="827">
        <v>5696</v>
      </c>
      <c r="I24" s="825">
        <v>5640</v>
      </c>
      <c r="J24" s="826">
        <v>4914</v>
      </c>
      <c r="K24" s="826">
        <v>6270</v>
      </c>
      <c r="L24" s="827">
        <v>6314</v>
      </c>
      <c r="M24" s="825">
        <v>6219</v>
      </c>
      <c r="N24" s="826">
        <v>5443</v>
      </c>
      <c r="O24" s="826">
        <v>5794</v>
      </c>
      <c r="P24" s="827">
        <v>5764</v>
      </c>
      <c r="Q24" s="227"/>
    </row>
    <row r="25" spans="1:21" ht="17.25" customHeight="1">
      <c r="A25" s="419" t="s">
        <v>113</v>
      </c>
      <c r="B25" s="420"/>
      <c r="C25" s="420"/>
      <c r="D25" s="421"/>
      <c r="E25" s="828">
        <f>SUM(E22:E24)</f>
        <v>0</v>
      </c>
      <c r="F25" s="829">
        <f>SUM(F22:F24)</f>
        <v>0</v>
      </c>
      <c r="G25" s="829">
        <v>151160</v>
      </c>
      <c r="H25" s="830">
        <v>144729</v>
      </c>
      <c r="I25" s="828">
        <v>142066</v>
      </c>
      <c r="J25" s="829">
        <v>141037</v>
      </c>
      <c r="K25" s="829">
        <v>132238</v>
      </c>
      <c r="L25" s="830">
        <v>133006</v>
      </c>
      <c r="M25" s="828">
        <v>130458</v>
      </c>
      <c r="N25" s="829">
        <v>129168</v>
      </c>
      <c r="O25" s="829">
        <v>123441</v>
      </c>
      <c r="P25" s="830">
        <v>120591</v>
      </c>
      <c r="Q25" s="227"/>
    </row>
    <row r="26" spans="1:21" ht="17.25" customHeight="1">
      <c r="A26" s="422" t="s">
        <v>134</v>
      </c>
      <c r="B26" s="195"/>
      <c r="C26" s="195"/>
      <c r="D26" s="197"/>
      <c r="E26" s="825"/>
      <c r="F26" s="826"/>
      <c r="G26" s="826"/>
      <c r="H26" s="827"/>
      <c r="I26" s="825"/>
      <c r="J26" s="826"/>
      <c r="K26" s="826"/>
      <c r="L26" s="827"/>
      <c r="M26" s="825"/>
      <c r="N26" s="826"/>
      <c r="O26" s="826"/>
      <c r="P26" s="827"/>
      <c r="Q26" s="227"/>
    </row>
    <row r="27" spans="1:21" ht="17.25" customHeight="1">
      <c r="A27" s="418" t="s">
        <v>223</v>
      </c>
      <c r="B27" s="195"/>
      <c r="C27" s="195"/>
      <c r="D27" s="197"/>
      <c r="E27" s="825"/>
      <c r="F27" s="826"/>
      <c r="G27" s="826">
        <v>5932</v>
      </c>
      <c r="H27" s="827">
        <v>6493</v>
      </c>
      <c r="I27" s="825">
        <v>6441</v>
      </c>
      <c r="J27" s="826">
        <v>6959</v>
      </c>
      <c r="K27" s="826">
        <v>8966</v>
      </c>
      <c r="L27" s="827">
        <v>8942</v>
      </c>
      <c r="M27" s="825">
        <v>9400</v>
      </c>
      <c r="N27" s="826">
        <v>9267</v>
      </c>
      <c r="O27" s="826">
        <v>9661</v>
      </c>
      <c r="P27" s="827">
        <v>9106</v>
      </c>
      <c r="Q27" s="227"/>
    </row>
    <row r="28" spans="1:21" ht="17.25" customHeight="1">
      <c r="A28" s="418" t="s">
        <v>135</v>
      </c>
      <c r="B28" s="195"/>
      <c r="C28" s="195"/>
      <c r="D28" s="197"/>
      <c r="E28" s="825"/>
      <c r="F28" s="826"/>
      <c r="G28" s="826">
        <v>12177</v>
      </c>
      <c r="H28" s="827">
        <v>14544</v>
      </c>
      <c r="I28" s="825">
        <v>14207</v>
      </c>
      <c r="J28" s="826">
        <v>12748</v>
      </c>
      <c r="K28" s="826">
        <v>14839</v>
      </c>
      <c r="L28" s="827">
        <v>15573</v>
      </c>
      <c r="M28" s="825">
        <v>17333</v>
      </c>
      <c r="N28" s="826">
        <v>17043</v>
      </c>
      <c r="O28" s="826">
        <v>17631</v>
      </c>
      <c r="P28" s="827">
        <v>21068</v>
      </c>
      <c r="Q28" s="424"/>
      <c r="R28" s="425"/>
      <c r="S28" s="425"/>
      <c r="T28" s="425"/>
      <c r="U28" s="425"/>
    </row>
    <row r="29" spans="1:21" ht="32.25" customHeight="1">
      <c r="A29" s="2636" t="s">
        <v>360</v>
      </c>
      <c r="B29" s="2637"/>
      <c r="C29" s="2637"/>
      <c r="D29" s="2638"/>
      <c r="E29" s="825"/>
      <c r="F29" s="826"/>
      <c r="G29" s="826">
        <v>25118</v>
      </c>
      <c r="H29" s="827">
        <v>23933</v>
      </c>
      <c r="I29" s="825">
        <v>22636</v>
      </c>
      <c r="J29" s="826">
        <v>23548</v>
      </c>
      <c r="K29" s="826">
        <v>18295</v>
      </c>
      <c r="L29" s="827">
        <v>15371</v>
      </c>
      <c r="M29" s="825">
        <v>13779</v>
      </c>
      <c r="N29" s="826">
        <v>14697</v>
      </c>
      <c r="O29" s="826">
        <v>12943</v>
      </c>
      <c r="P29" s="827">
        <v>15832</v>
      </c>
      <c r="Q29" s="424"/>
      <c r="R29" s="425"/>
      <c r="S29" s="425"/>
      <c r="T29" s="425"/>
      <c r="U29" s="425"/>
    </row>
    <row r="30" spans="1:21" ht="17.25" customHeight="1">
      <c r="A30" s="418" t="s">
        <v>133</v>
      </c>
      <c r="B30" s="195"/>
      <c r="C30" s="195"/>
      <c r="D30" s="197"/>
      <c r="E30" s="825"/>
      <c r="F30" s="826"/>
      <c r="G30" s="826">
        <v>20156</v>
      </c>
      <c r="H30" s="827">
        <v>19516</v>
      </c>
      <c r="I30" s="825">
        <v>20131</v>
      </c>
      <c r="J30" s="826">
        <v>19560</v>
      </c>
      <c r="K30" s="826">
        <v>19773</v>
      </c>
      <c r="L30" s="827">
        <v>19255</v>
      </c>
      <c r="M30" s="825">
        <v>19770</v>
      </c>
      <c r="N30" s="826">
        <v>18927</v>
      </c>
      <c r="O30" s="826">
        <v>18332</v>
      </c>
      <c r="P30" s="827">
        <v>18225</v>
      </c>
      <c r="Q30" s="227"/>
    </row>
    <row r="31" spans="1:21" ht="17.25" customHeight="1">
      <c r="A31" s="418" t="s">
        <v>10</v>
      </c>
      <c r="B31" s="195"/>
      <c r="C31" s="195"/>
      <c r="D31" s="197"/>
      <c r="E31" s="825"/>
      <c r="F31" s="826"/>
      <c r="G31" s="826">
        <v>11784</v>
      </c>
      <c r="H31" s="827">
        <v>11388</v>
      </c>
      <c r="I31" s="825">
        <v>13611</v>
      </c>
      <c r="J31" s="826">
        <v>13013</v>
      </c>
      <c r="K31" s="826">
        <v>14198</v>
      </c>
      <c r="L31" s="827">
        <v>14719</v>
      </c>
      <c r="M31" s="825">
        <v>12473</v>
      </c>
      <c r="N31" s="826">
        <v>14012</v>
      </c>
      <c r="O31" s="826">
        <v>12861</v>
      </c>
      <c r="P31" s="827">
        <v>17620</v>
      </c>
      <c r="Q31" s="227"/>
    </row>
    <row r="32" spans="1:21" ht="17.25" customHeight="1">
      <c r="A32" s="418" t="s">
        <v>228</v>
      </c>
      <c r="B32" s="195"/>
      <c r="C32" s="195"/>
      <c r="D32" s="197"/>
      <c r="E32" s="825"/>
      <c r="F32" s="826"/>
      <c r="G32" s="826">
        <v>10</v>
      </c>
      <c r="H32" s="827">
        <v>1009</v>
      </c>
      <c r="I32" s="825">
        <v>1012</v>
      </c>
      <c r="J32" s="826">
        <v>1014</v>
      </c>
      <c r="K32" s="826">
        <v>1015</v>
      </c>
      <c r="L32" s="827">
        <v>1021</v>
      </c>
      <c r="M32" s="825">
        <v>1522</v>
      </c>
      <c r="N32" s="826">
        <v>1530</v>
      </c>
      <c r="O32" s="826">
        <v>1529</v>
      </c>
      <c r="P32" s="827">
        <v>1539</v>
      </c>
      <c r="Q32" s="227"/>
    </row>
    <row r="33" spans="1:17" ht="17.25" hidden="1" customHeight="1">
      <c r="A33" s="418" t="s">
        <v>385</v>
      </c>
      <c r="B33" s="195"/>
      <c r="C33" s="195"/>
      <c r="D33" s="197"/>
      <c r="E33" s="825" t="s">
        <v>146</v>
      </c>
      <c r="F33" s="826">
        <v>0</v>
      </c>
      <c r="G33" s="826">
        <v>0</v>
      </c>
      <c r="H33" s="827">
        <v>0</v>
      </c>
      <c r="I33" s="825" t="s">
        <v>146</v>
      </c>
      <c r="J33" s="826">
        <v>0</v>
      </c>
      <c r="K33" s="826">
        <v>0</v>
      </c>
      <c r="L33" s="827">
        <v>0</v>
      </c>
      <c r="M33" s="825">
        <v>0</v>
      </c>
      <c r="N33" s="826">
        <v>0</v>
      </c>
      <c r="O33" s="826">
        <v>0</v>
      </c>
      <c r="P33" s="827">
        <v>0</v>
      </c>
      <c r="Q33" s="227"/>
    </row>
    <row r="34" spans="1:17" ht="17.25" customHeight="1">
      <c r="A34" s="419" t="s">
        <v>138</v>
      </c>
      <c r="B34" s="420"/>
      <c r="C34" s="420"/>
      <c r="D34" s="421"/>
      <c r="E34" s="828">
        <f>SUM(E27:E32)</f>
        <v>0</v>
      </c>
      <c r="F34" s="829">
        <f>SUM(F27:F33)</f>
        <v>0</v>
      </c>
      <c r="G34" s="829">
        <v>75177</v>
      </c>
      <c r="H34" s="830">
        <v>76883</v>
      </c>
      <c r="I34" s="828">
        <v>78038</v>
      </c>
      <c r="J34" s="829">
        <v>76842</v>
      </c>
      <c r="K34" s="829">
        <v>77086</v>
      </c>
      <c r="L34" s="830">
        <v>74881</v>
      </c>
      <c r="M34" s="828">
        <v>74277</v>
      </c>
      <c r="N34" s="829">
        <v>75476</v>
      </c>
      <c r="O34" s="829">
        <v>72957</v>
      </c>
      <c r="P34" s="830">
        <v>83390</v>
      </c>
      <c r="Q34" s="227"/>
    </row>
    <row r="35" spans="1:17" ht="17.25" customHeight="1">
      <c r="A35" s="422" t="s">
        <v>76</v>
      </c>
      <c r="B35" s="195"/>
      <c r="C35" s="195"/>
      <c r="D35" s="197"/>
      <c r="E35" s="825"/>
      <c r="F35" s="826"/>
      <c r="G35" s="826"/>
      <c r="H35" s="827"/>
      <c r="I35" s="825"/>
      <c r="J35" s="826"/>
      <c r="K35" s="826"/>
      <c r="L35" s="827"/>
      <c r="M35" s="825"/>
      <c r="N35" s="826"/>
      <c r="O35" s="826"/>
      <c r="P35" s="827"/>
      <c r="Q35" s="227"/>
    </row>
    <row r="36" spans="1:17" ht="17.25" customHeight="1">
      <c r="A36" s="422" t="s">
        <v>195</v>
      </c>
      <c r="B36" s="195"/>
      <c r="C36" s="195"/>
      <c r="D36" s="197"/>
      <c r="E36" s="825"/>
      <c r="F36" s="826"/>
      <c r="G36" s="826"/>
      <c r="H36" s="827"/>
      <c r="I36" s="825"/>
      <c r="J36" s="826"/>
      <c r="K36" s="826"/>
      <c r="L36" s="827"/>
      <c r="M36" s="825"/>
      <c r="N36" s="826"/>
      <c r="O36" s="826"/>
      <c r="P36" s="827"/>
      <c r="Q36" s="227"/>
    </row>
    <row r="37" spans="1:17" ht="17.25" customHeight="1">
      <c r="A37" s="418" t="s">
        <v>33</v>
      </c>
      <c r="B37" s="195"/>
      <c r="C37" s="195"/>
      <c r="D37" s="197"/>
      <c r="E37" s="825"/>
      <c r="F37" s="826"/>
      <c r="G37" s="826">
        <v>1650</v>
      </c>
      <c r="H37" s="827">
        <v>1650</v>
      </c>
      <c r="I37" s="825">
        <v>1650</v>
      </c>
      <c r="J37" s="826">
        <v>1650</v>
      </c>
      <c r="K37" s="826">
        <v>1250</v>
      </c>
      <c r="L37" s="827">
        <v>1250</v>
      </c>
      <c r="M37" s="825">
        <v>1023</v>
      </c>
      <c r="N37" s="826">
        <v>1023</v>
      </c>
      <c r="O37" s="826">
        <v>1023</v>
      </c>
      <c r="P37" s="827">
        <v>1023</v>
      </c>
      <c r="Q37" s="227"/>
    </row>
    <row r="38" spans="1:17" ht="17.25" customHeight="1">
      <c r="A38" s="418" t="s">
        <v>34</v>
      </c>
      <c r="B38" s="195"/>
      <c r="C38" s="195"/>
      <c r="D38" s="197"/>
      <c r="E38" s="825"/>
      <c r="F38" s="826"/>
      <c r="G38" s="826">
        <v>2793</v>
      </c>
      <c r="H38" s="827">
        <v>2763</v>
      </c>
      <c r="I38" s="825">
        <v>2645</v>
      </c>
      <c r="J38" s="826">
        <v>2592</v>
      </c>
      <c r="K38" s="826">
        <v>2620</v>
      </c>
      <c r="L38" s="827">
        <v>2623</v>
      </c>
      <c r="M38" s="825">
        <v>2614</v>
      </c>
      <c r="N38" s="826">
        <v>2313</v>
      </c>
      <c r="O38" s="826">
        <v>2323</v>
      </c>
      <c r="P38" s="827">
        <v>2313</v>
      </c>
      <c r="Q38" s="227"/>
    </row>
    <row r="39" spans="1:17" ht="17.25" customHeight="1">
      <c r="A39" s="418" t="s">
        <v>59</v>
      </c>
      <c r="B39" s="195"/>
      <c r="C39" s="195"/>
      <c r="D39" s="197"/>
      <c r="E39" s="825"/>
      <c r="F39" s="826"/>
      <c r="G39" s="826">
        <v>57</v>
      </c>
      <c r="H39" s="827">
        <v>57</v>
      </c>
      <c r="I39" s="825">
        <v>73</v>
      </c>
      <c r="J39" s="826">
        <v>71</v>
      </c>
      <c r="K39" s="826">
        <v>69</v>
      </c>
      <c r="L39" s="827">
        <v>68</v>
      </c>
      <c r="M39" s="825">
        <v>67</v>
      </c>
      <c r="N39" s="826">
        <v>62</v>
      </c>
      <c r="O39" s="826">
        <v>59</v>
      </c>
      <c r="P39" s="827">
        <v>52</v>
      </c>
      <c r="Q39" s="227"/>
    </row>
    <row r="40" spans="1:17" ht="17.25" customHeight="1">
      <c r="A40" s="418" t="s">
        <v>35</v>
      </c>
      <c r="B40" s="195"/>
      <c r="C40" s="195"/>
      <c r="D40" s="197"/>
      <c r="E40" s="825"/>
      <c r="F40" s="826"/>
      <c r="G40" s="826">
        <v>7164</v>
      </c>
      <c r="H40" s="827">
        <v>7065</v>
      </c>
      <c r="I40" s="825">
        <v>6706</v>
      </c>
      <c r="J40" s="826">
        <v>6683</v>
      </c>
      <c r="K40" s="826">
        <v>6530</v>
      </c>
      <c r="L40" s="827">
        <v>6593</v>
      </c>
      <c r="M40" s="825">
        <v>6705</v>
      </c>
      <c r="N40" s="826">
        <v>6500</v>
      </c>
      <c r="O40" s="826">
        <v>6231</v>
      </c>
      <c r="P40" s="827">
        <v>5957</v>
      </c>
      <c r="Q40" s="227"/>
    </row>
    <row r="41" spans="1:17" ht="17.25" customHeight="1">
      <c r="A41" s="418" t="s">
        <v>247</v>
      </c>
      <c r="B41" s="195"/>
      <c r="C41" s="195"/>
      <c r="D41" s="197"/>
      <c r="E41" s="825"/>
      <c r="F41" s="826"/>
      <c r="G41" s="826">
        <v>221</v>
      </c>
      <c r="H41" s="827">
        <v>173</v>
      </c>
      <c r="I41" s="825">
        <v>218</v>
      </c>
      <c r="J41" s="826">
        <v>217</v>
      </c>
      <c r="K41" s="826">
        <v>145</v>
      </c>
      <c r="L41" s="827">
        <v>91</v>
      </c>
      <c r="M41" s="825">
        <v>145</v>
      </c>
      <c r="N41" s="826">
        <v>234</v>
      </c>
      <c r="O41" s="826">
        <v>304</v>
      </c>
      <c r="P41" s="827">
        <v>362</v>
      </c>
      <c r="Q41" s="227"/>
    </row>
    <row r="42" spans="1:17" ht="17.25" customHeight="1">
      <c r="A42" s="422" t="s">
        <v>102</v>
      </c>
      <c r="B42" s="195"/>
      <c r="C42" s="195"/>
      <c r="D42" s="197"/>
      <c r="E42" s="825"/>
      <c r="F42" s="826"/>
      <c r="G42" s="826">
        <v>798</v>
      </c>
      <c r="H42" s="827">
        <v>799</v>
      </c>
      <c r="I42" s="825">
        <v>810</v>
      </c>
      <c r="J42" s="826">
        <v>804</v>
      </c>
      <c r="K42" s="826">
        <v>796</v>
      </c>
      <c r="L42" s="827">
        <v>789</v>
      </c>
      <c r="M42" s="825">
        <v>801</v>
      </c>
      <c r="N42" s="826">
        <v>784</v>
      </c>
      <c r="O42" s="826">
        <v>785</v>
      </c>
      <c r="P42" s="827">
        <v>786</v>
      </c>
      <c r="Q42" s="227"/>
    </row>
    <row r="43" spans="1:17" ht="17.25" customHeight="1">
      <c r="A43" s="419" t="s">
        <v>136</v>
      </c>
      <c r="B43" s="420"/>
      <c r="C43" s="420"/>
      <c r="D43" s="421"/>
      <c r="E43" s="828">
        <f>SUM(E37:E42)</f>
        <v>0</v>
      </c>
      <c r="F43" s="829">
        <f>SUM(F37:F42)</f>
        <v>0</v>
      </c>
      <c r="G43" s="829">
        <v>12683</v>
      </c>
      <c r="H43" s="830">
        <v>12507</v>
      </c>
      <c r="I43" s="828">
        <v>12102</v>
      </c>
      <c r="J43" s="829">
        <v>12017</v>
      </c>
      <c r="K43" s="829">
        <v>11410</v>
      </c>
      <c r="L43" s="830">
        <v>11414</v>
      </c>
      <c r="M43" s="828">
        <v>11355</v>
      </c>
      <c r="N43" s="829">
        <v>10916</v>
      </c>
      <c r="O43" s="829">
        <v>10725</v>
      </c>
      <c r="P43" s="830">
        <v>10493</v>
      </c>
      <c r="Q43" s="227"/>
    </row>
    <row r="44" spans="1:17" ht="17.25" customHeight="1" thickBot="1">
      <c r="A44" s="426" t="s">
        <v>137</v>
      </c>
      <c r="B44" s="427"/>
      <c r="C44" s="427"/>
      <c r="D44" s="428"/>
      <c r="E44" s="1193">
        <f>E25+E34+E43</f>
        <v>0</v>
      </c>
      <c r="F44" s="1493">
        <f>F25+F34+F43</f>
        <v>0</v>
      </c>
      <c r="G44" s="1493">
        <v>239020</v>
      </c>
      <c r="H44" s="2548">
        <v>234119</v>
      </c>
      <c r="I44" s="1193">
        <v>232206</v>
      </c>
      <c r="J44" s="1493">
        <v>229896</v>
      </c>
      <c r="K44" s="1493">
        <v>220734</v>
      </c>
      <c r="L44" s="2548">
        <v>219301</v>
      </c>
      <c r="M44" s="1193">
        <v>216090</v>
      </c>
      <c r="N44" s="1493">
        <v>215560</v>
      </c>
      <c r="O44" s="1493">
        <v>207123</v>
      </c>
      <c r="P44" s="2548">
        <v>214474</v>
      </c>
      <c r="Q44" s="227"/>
    </row>
    <row r="45" spans="1:17" ht="17.25" customHeight="1" thickBot="1">
      <c r="A45" s="195"/>
      <c r="B45" s="195"/>
      <c r="C45" s="195"/>
      <c r="D45" s="195"/>
      <c r="E45" s="853"/>
      <c r="F45" s="853"/>
      <c r="G45" s="853"/>
      <c r="H45" s="853"/>
      <c r="I45" s="853"/>
      <c r="J45" s="853"/>
      <c r="K45" s="853"/>
      <c r="L45" s="853"/>
      <c r="M45" s="853"/>
      <c r="N45" s="853"/>
      <c r="O45" s="853"/>
      <c r="P45" s="853"/>
      <c r="Q45" s="227"/>
    </row>
    <row r="46" spans="1:17" ht="17.25" customHeight="1">
      <c r="A46" s="429" t="s">
        <v>646</v>
      </c>
      <c r="B46" s="430"/>
      <c r="C46" s="430"/>
      <c r="D46" s="431"/>
      <c r="E46" s="825"/>
      <c r="F46" s="826"/>
      <c r="G46" s="826">
        <v>19366</v>
      </c>
      <c r="H46" s="827">
        <v>18738</v>
      </c>
      <c r="I46" s="825">
        <v>19070</v>
      </c>
      <c r="J46" s="826">
        <v>17123</v>
      </c>
      <c r="K46" s="826">
        <v>17903</v>
      </c>
      <c r="L46" s="827">
        <v>16535</v>
      </c>
      <c r="M46" s="825">
        <v>16151</v>
      </c>
      <c r="N46" s="826">
        <v>15467</v>
      </c>
      <c r="O46" s="826">
        <v>15527</v>
      </c>
      <c r="P46" s="827">
        <v>15347</v>
      </c>
      <c r="Q46" s="227"/>
    </row>
    <row r="47" spans="1:17" ht="17.25" customHeight="1">
      <c r="A47" s="418" t="s">
        <v>148</v>
      </c>
      <c r="B47" s="195"/>
      <c r="C47" s="195"/>
      <c r="D47" s="432"/>
      <c r="E47" s="825"/>
      <c r="F47" s="826"/>
      <c r="G47" s="826">
        <v>0</v>
      </c>
      <c r="H47" s="827">
        <v>0</v>
      </c>
      <c r="I47" s="825">
        <v>0</v>
      </c>
      <c r="J47" s="826">
        <v>0</v>
      </c>
      <c r="K47" s="826">
        <v>1</v>
      </c>
      <c r="L47" s="827">
        <v>1</v>
      </c>
      <c r="M47" s="825">
        <v>2</v>
      </c>
      <c r="N47" s="826">
        <v>2</v>
      </c>
      <c r="O47" s="826">
        <v>2</v>
      </c>
      <c r="P47" s="827">
        <v>3</v>
      </c>
      <c r="Q47" s="227"/>
    </row>
    <row r="48" spans="1:17" ht="17.25" customHeight="1">
      <c r="A48" s="418" t="s">
        <v>63</v>
      </c>
      <c r="B48" s="195"/>
      <c r="C48" s="195"/>
      <c r="D48" s="432"/>
      <c r="E48" s="825"/>
      <c r="F48" s="826"/>
      <c r="G48" s="826">
        <v>1619</v>
      </c>
      <c r="H48" s="827">
        <v>1584</v>
      </c>
      <c r="I48" s="825">
        <v>1641</v>
      </c>
      <c r="J48" s="826">
        <v>1637</v>
      </c>
      <c r="K48" s="826">
        <v>1623</v>
      </c>
      <c r="L48" s="827">
        <v>1594</v>
      </c>
      <c r="M48" s="825">
        <v>1638</v>
      </c>
      <c r="N48" s="826">
        <v>1612</v>
      </c>
      <c r="O48" s="826">
        <v>1604</v>
      </c>
      <c r="P48" s="827">
        <v>1606</v>
      </c>
      <c r="Q48" s="227"/>
    </row>
    <row r="49" spans="1:17" ht="17.25" customHeight="1">
      <c r="A49" s="418" t="s">
        <v>758</v>
      </c>
      <c r="B49" s="195"/>
      <c r="C49" s="195"/>
      <c r="D49" s="432"/>
      <c r="E49" s="2560"/>
      <c r="F49" s="1850"/>
      <c r="G49" s="1850">
        <v>6875</v>
      </c>
      <c r="H49" s="1840">
        <v>6497</v>
      </c>
      <c r="I49" s="2560">
        <v>6668</v>
      </c>
      <c r="J49" s="1850">
        <v>7968</v>
      </c>
      <c r="K49" s="1850">
        <v>7759</v>
      </c>
      <c r="L49" s="1843">
        <v>8408</v>
      </c>
      <c r="M49" s="1142">
        <v>7910</v>
      </c>
      <c r="N49" s="1850">
        <v>7904</v>
      </c>
      <c r="O49" s="1850">
        <v>7359</v>
      </c>
      <c r="P49" s="1843">
        <v>6830</v>
      </c>
      <c r="Q49" s="227"/>
    </row>
    <row r="50" spans="1:17" s="19" customFormat="1" ht="17.25" customHeight="1">
      <c r="A50" s="418" t="s">
        <v>21</v>
      </c>
      <c r="B50" s="195"/>
      <c r="C50" s="195"/>
      <c r="D50" s="432"/>
      <c r="E50" s="825"/>
      <c r="F50" s="826"/>
      <c r="G50" s="2340">
        <v>30939</v>
      </c>
      <c r="H50" s="1840">
        <v>29431</v>
      </c>
      <c r="I50" s="825">
        <v>28706</v>
      </c>
      <c r="J50" s="826">
        <v>28068</v>
      </c>
      <c r="K50" s="826">
        <v>26707</v>
      </c>
      <c r="L50" s="827">
        <v>25515</v>
      </c>
      <c r="M50" s="1142">
        <v>25783</v>
      </c>
      <c r="N50" s="826">
        <v>20899</v>
      </c>
      <c r="O50" s="826">
        <v>20625</v>
      </c>
      <c r="P50" s="827">
        <v>19849</v>
      </c>
      <c r="Q50" s="227"/>
    </row>
    <row r="51" spans="1:17" ht="17.25" customHeight="1">
      <c r="A51" s="418" t="s">
        <v>450</v>
      </c>
      <c r="B51" s="195"/>
      <c r="C51" s="195"/>
      <c r="D51" s="432"/>
      <c r="E51" s="825"/>
      <c r="F51" s="826"/>
      <c r="G51" s="826">
        <v>195</v>
      </c>
      <c r="H51" s="827">
        <v>107</v>
      </c>
      <c r="I51" s="825">
        <v>406</v>
      </c>
      <c r="J51" s="826">
        <v>520</v>
      </c>
      <c r="K51" s="826">
        <v>327</v>
      </c>
      <c r="L51" s="827">
        <v>355</v>
      </c>
      <c r="M51" s="825">
        <v>265</v>
      </c>
      <c r="N51" s="826">
        <v>431</v>
      </c>
      <c r="O51" s="826">
        <v>447</v>
      </c>
      <c r="P51" s="827">
        <v>706</v>
      </c>
      <c r="Q51" s="227"/>
    </row>
    <row r="52" spans="1:17" s="19" customFormat="1" ht="17.25" customHeight="1" thickBot="1">
      <c r="A52" s="433" t="s">
        <v>451</v>
      </c>
      <c r="B52" s="434"/>
      <c r="C52" s="434"/>
      <c r="D52" s="435"/>
      <c r="E52" s="825"/>
      <c r="F52" s="826"/>
      <c r="G52" s="826">
        <v>80</v>
      </c>
      <c r="H52" s="827">
        <v>89</v>
      </c>
      <c r="I52" s="825">
        <v>56</v>
      </c>
      <c r="J52" s="826">
        <v>38</v>
      </c>
      <c r="K52" s="826">
        <v>41</v>
      </c>
      <c r="L52" s="827">
        <v>-3</v>
      </c>
      <c r="M52" s="825">
        <v>31</v>
      </c>
      <c r="N52" s="826">
        <v>29</v>
      </c>
      <c r="O52" s="826">
        <v>66</v>
      </c>
      <c r="P52" s="827">
        <v>43</v>
      </c>
      <c r="Q52" s="227"/>
    </row>
    <row r="53" spans="1:17" ht="17.25" customHeight="1" thickBot="1">
      <c r="A53" s="436"/>
      <c r="B53" s="436"/>
      <c r="C53" s="436"/>
      <c r="D53" s="436"/>
      <c r="E53" s="1206"/>
      <c r="F53" s="1494"/>
      <c r="G53" s="1494"/>
      <c r="H53" s="1494"/>
      <c r="I53" s="1206"/>
      <c r="J53" s="1494"/>
      <c r="K53" s="1494"/>
      <c r="L53" s="1494"/>
      <c r="M53" s="1494"/>
      <c r="N53" s="1494"/>
      <c r="O53" s="1494"/>
      <c r="P53" s="1494"/>
      <c r="Q53" s="227"/>
    </row>
    <row r="54" spans="1:17" ht="17.25" customHeight="1" thickBot="1">
      <c r="A54" s="437" t="s">
        <v>595</v>
      </c>
      <c r="B54" s="438"/>
      <c r="C54" s="438"/>
      <c r="D54" s="439"/>
      <c r="E54" s="1496"/>
      <c r="F54" s="1495"/>
      <c r="G54" s="1495">
        <v>341524</v>
      </c>
      <c r="H54" s="2549">
        <v>340810</v>
      </c>
      <c r="I54" s="1496">
        <v>338053</v>
      </c>
      <c r="J54" s="1495">
        <v>336826</v>
      </c>
      <c r="K54" s="1495">
        <v>337418</v>
      </c>
      <c r="L54" s="2549">
        <v>337535</v>
      </c>
      <c r="M54" s="1496">
        <v>337236</v>
      </c>
      <c r="N54" s="1495">
        <v>330001</v>
      </c>
      <c r="O54" s="2550">
        <v>330141</v>
      </c>
      <c r="P54" s="2551">
        <v>329860.299</v>
      </c>
      <c r="Q54" s="227"/>
    </row>
    <row r="55" spans="1:17" ht="9.9499999999999993" customHeight="1">
      <c r="A55" s="19"/>
      <c r="B55" s="19"/>
      <c r="C55" s="19"/>
      <c r="D55" s="19"/>
      <c r="E55" s="219"/>
      <c r="F55" s="219"/>
      <c r="G55" s="219"/>
      <c r="H55" s="19"/>
      <c r="I55" s="219"/>
      <c r="J55" s="219"/>
      <c r="K55" s="219"/>
      <c r="L55" s="19"/>
      <c r="M55" s="824"/>
      <c r="N55" s="824"/>
      <c r="O55" s="824"/>
      <c r="P55" s="824"/>
      <c r="Q55" s="227"/>
    </row>
    <row r="56" spans="1:17" s="20" customFormat="1" ht="18" customHeight="1">
      <c r="A56" s="440"/>
      <c r="D56" s="229"/>
      <c r="E56" s="229"/>
      <c r="F56" s="229"/>
      <c r="G56" s="229"/>
      <c r="H56" s="229"/>
      <c r="I56" s="229"/>
      <c r="J56" s="229"/>
      <c r="K56" s="229"/>
      <c r="L56" s="229"/>
      <c r="M56" s="229"/>
      <c r="N56" s="229"/>
      <c r="O56" s="229"/>
      <c r="P56" s="229"/>
      <c r="Q56" s="441"/>
    </row>
    <row r="57" spans="1:17" s="20" customFormat="1">
      <c r="D57" s="229"/>
      <c r="E57" s="442"/>
      <c r="F57" s="442"/>
      <c r="G57" s="442"/>
      <c r="H57" s="229"/>
      <c r="I57" s="442"/>
      <c r="J57" s="442"/>
      <c r="K57" s="442"/>
      <c r="L57" s="229"/>
      <c r="M57" s="442"/>
      <c r="N57" s="442"/>
      <c r="O57" s="442"/>
      <c r="P57" s="229"/>
      <c r="Q57" s="441"/>
    </row>
  </sheetData>
  <customSheetViews>
    <customSheetView guid="{6E56944C-2EC7-4E86-A58B-8D822666CEE1}" scale="80" colorId="22" showGridLines="0" fitToPage="1" hiddenColumns="1" showRuler="0" topLeftCell="A7">
      <selection activeCell="J32" sqref="J32"/>
      <colBreaks count="1" manualBreakCount="1">
        <brk id="18" max="1048575" man="1"/>
      </colBreaks>
      <pageMargins left="0.5" right="0.5" top="0.43307086614173201" bottom="0.511811023622047" header="0.511811023622047" footer="0.27559055118110198"/>
      <pageSetup scale="62" orientation="landscape" r:id="rId1"/>
      <headerFooter alignWithMargins="0">
        <oddFooter>&amp;L&amp;"Tahoma,Italic"National Bank of Canada Supplementary Financial Information&amp;R&amp;"Tahoma,Italic"&amp;A</oddFooter>
      </headerFooter>
    </customSheetView>
  </customSheetViews>
  <mergeCells count="5">
    <mergeCell ref="A1:P1"/>
    <mergeCell ref="A29:D29"/>
    <mergeCell ref="M3:P3"/>
    <mergeCell ref="I3:L3"/>
    <mergeCell ref="E3:H3"/>
  </mergeCells>
  <phoneticPr fontId="14" type="noConversion"/>
  <conditionalFormatting sqref="D56:P57">
    <cfRule type="expression" dxfId="0" priority="1" stopIfTrue="1">
      <formula>ABS(D56)&gt;0</formula>
    </cfRule>
  </conditionalFormatting>
  <printOptions horizontalCentered="1"/>
  <pageMargins left="0.31496062992125984" right="0.31496062992125984" top="0.35433070866141736" bottom="0.31496062992125984" header="0.19685039370078741" footer="0.19685039370078741"/>
  <pageSetup scale="60" orientation="landscape" r:id="rId2"/>
  <headerFooter scaleWithDoc="0" alignWithMargins="0">
    <oddFooter>&amp;L&amp;"MetaBookLF-Roman,Italique"&amp;8National Bank of Canada - Supplementary Financial Information&amp;R&amp;"MetaBookLF-Roman,Italique"&amp;8page &amp;P</oddFooter>
  </headerFooter>
  <colBreaks count="1" manualBreakCount="1">
    <brk id="16" max="1048575" man="1"/>
  </colBreaks>
  <legacyDrawing r:id="rId3"/>
  <oleObjects>
    <oleObject progId="Word.Document.8" shapeId="11272" r:id="rId4"/>
  </oleObjects>
</worksheet>
</file>

<file path=xl/worksheets/sheet17.xml><?xml version="1.0" encoding="utf-8"?>
<worksheet xmlns="http://schemas.openxmlformats.org/spreadsheetml/2006/main" xmlns:r="http://schemas.openxmlformats.org/officeDocument/2006/relationships">
  <sheetPr transitionEvaluation="1" codeName="Feuil18">
    <tabColor rgb="FFCCFFCC"/>
    <pageSetUpPr fitToPage="1"/>
  </sheetPr>
  <dimension ref="A1:U56"/>
  <sheetViews>
    <sheetView showGridLines="0" showZeros="0" defaultGridColor="0" view="pageBreakPreview" colorId="22" zoomScale="85" zoomScaleNormal="100" zoomScaleSheetLayoutView="85" workbookViewId="0">
      <selection activeCell="G10" sqref="G10"/>
    </sheetView>
  </sheetViews>
  <sheetFormatPr baseColWidth="10" defaultColWidth="8.88671875" defaultRowHeight="15" outlineLevelRow="1"/>
  <cols>
    <col min="1" max="4" width="13.77734375" style="3" customWidth="1"/>
    <col min="5" max="6" width="9.77734375" style="3" hidden="1" customWidth="1"/>
    <col min="7" max="20" width="8.77734375" style="3" customWidth="1"/>
    <col min="21" max="21" width="1.77734375" style="3" customWidth="1"/>
    <col min="22" max="16384" width="8.88671875" style="3"/>
  </cols>
  <sheetData>
    <row r="1" spans="1:21" ht="33" customHeight="1">
      <c r="A1" s="2635" t="s">
        <v>361</v>
      </c>
      <c r="B1" s="2635"/>
      <c r="C1" s="2635"/>
      <c r="D1" s="2635"/>
      <c r="E1" s="2635"/>
      <c r="F1" s="2635"/>
      <c r="G1" s="2635"/>
      <c r="H1" s="2635"/>
      <c r="I1" s="2635"/>
      <c r="J1" s="2635"/>
      <c r="K1" s="2635"/>
      <c r="L1" s="2635"/>
      <c r="M1" s="2635"/>
      <c r="N1" s="2635"/>
      <c r="O1" s="2635"/>
      <c r="P1" s="2635"/>
      <c r="Q1" s="2635"/>
      <c r="R1" s="2635"/>
      <c r="S1" s="2635"/>
      <c r="T1" s="2635"/>
    </row>
    <row r="2" spans="1:21" ht="12" customHeight="1" thickBot="1">
      <c r="B2" s="4"/>
      <c r="S2" s="358"/>
    </row>
    <row r="3" spans="1:21" ht="17.25" customHeight="1">
      <c r="A3" s="14"/>
      <c r="B3" s="14"/>
      <c r="C3" s="14"/>
      <c r="D3" s="392"/>
      <c r="E3" s="2630">
        <f>+Highlights!E3</f>
        <v>2017</v>
      </c>
      <c r="F3" s="2631"/>
      <c r="G3" s="2631"/>
      <c r="H3" s="2633"/>
      <c r="I3" s="2630">
        <f>+Highlights!I3</f>
        <v>2016</v>
      </c>
      <c r="J3" s="2631"/>
      <c r="K3" s="2631"/>
      <c r="L3" s="2633"/>
      <c r="M3" s="2630">
        <f>+Highlights!M3</f>
        <v>2015</v>
      </c>
      <c r="N3" s="2631"/>
      <c r="O3" s="2631"/>
      <c r="P3" s="2633"/>
      <c r="Q3" s="2588" t="s">
        <v>187</v>
      </c>
      <c r="R3" s="2590"/>
      <c r="S3" s="2588" t="s">
        <v>658</v>
      </c>
      <c r="T3" s="2590"/>
    </row>
    <row r="4" spans="1:21" ht="17.25" customHeight="1" thickBot="1">
      <c r="A4" s="195" t="s">
        <v>198</v>
      </c>
      <c r="B4" s="195"/>
      <c r="C4" s="195"/>
      <c r="D4" s="197"/>
      <c r="E4" s="373" t="s">
        <v>1</v>
      </c>
      <c r="F4" s="201" t="s">
        <v>2</v>
      </c>
      <c r="G4" s="200" t="s">
        <v>3</v>
      </c>
      <c r="H4" s="207" t="s">
        <v>4</v>
      </c>
      <c r="I4" s="373" t="s">
        <v>1</v>
      </c>
      <c r="J4" s="201" t="s">
        <v>2</v>
      </c>
      <c r="K4" s="200" t="s">
        <v>3</v>
      </c>
      <c r="L4" s="207" t="s">
        <v>4</v>
      </c>
      <c r="M4" s="373" t="s">
        <v>1</v>
      </c>
      <c r="N4" s="201" t="s">
        <v>2</v>
      </c>
      <c r="O4" s="200" t="s">
        <v>3</v>
      </c>
      <c r="P4" s="207" t="s">
        <v>4</v>
      </c>
      <c r="Q4" s="817">
        <f>+Highlights!Q4</f>
        <v>2017</v>
      </c>
      <c r="R4" s="1209">
        <f>+Highlights!R4</f>
        <v>2016</v>
      </c>
      <c r="S4" s="1641">
        <f>+Highlights!S4</f>
        <v>2016</v>
      </c>
      <c r="T4" s="530">
        <f>+Highlights!T4</f>
        <v>2015</v>
      </c>
    </row>
    <row r="5" spans="1:21" s="394" customFormat="1" ht="17.25" customHeight="1">
      <c r="A5" s="738" t="s">
        <v>57</v>
      </c>
      <c r="B5" s="739"/>
      <c r="C5" s="739"/>
      <c r="D5" s="393"/>
      <c r="E5" s="1167">
        <f t="shared" ref="E5:O5" si="0">+F45</f>
        <v>12683</v>
      </c>
      <c r="F5" s="1497">
        <f t="shared" si="0"/>
        <v>12683</v>
      </c>
      <c r="G5" s="1497">
        <v>12507</v>
      </c>
      <c r="H5" s="1498">
        <v>12102</v>
      </c>
      <c r="I5" s="1167">
        <v>12017</v>
      </c>
      <c r="J5" s="1497">
        <v>11410</v>
      </c>
      <c r="K5" s="1497">
        <v>11414</v>
      </c>
      <c r="L5" s="1498">
        <v>11355</v>
      </c>
      <c r="M5" s="821">
        <v>10916</v>
      </c>
      <c r="N5" s="1148">
        <v>10725</v>
      </c>
      <c r="O5" s="1148">
        <v>10493</v>
      </c>
      <c r="P5" s="1325">
        <v>10502</v>
      </c>
      <c r="Q5" s="1317">
        <v>12102</v>
      </c>
      <c r="R5" s="2162">
        <v>11355</v>
      </c>
      <c r="S5" s="2163">
        <v>11355</v>
      </c>
      <c r="T5" s="1325">
        <v>10502</v>
      </c>
      <c r="U5" s="18"/>
    </row>
    <row r="6" spans="1:21" ht="15" customHeight="1">
      <c r="A6" s="395"/>
      <c r="B6" s="14"/>
      <c r="C6" s="14"/>
      <c r="D6" s="392"/>
      <c r="E6" s="1168"/>
      <c r="F6" s="1499"/>
      <c r="G6" s="1499"/>
      <c r="H6" s="1500"/>
      <c r="I6" s="1168"/>
      <c r="J6" s="1499"/>
      <c r="K6" s="1499"/>
      <c r="L6" s="1500"/>
      <c r="M6" s="822"/>
      <c r="N6" s="1151"/>
      <c r="O6" s="1151"/>
      <c r="P6" s="1326"/>
      <c r="Q6" s="822"/>
      <c r="R6" s="2164"/>
      <c r="S6" s="1264"/>
      <c r="T6" s="1326"/>
      <c r="U6" s="19"/>
    </row>
    <row r="7" spans="1:21" ht="17.25" customHeight="1">
      <c r="A7" s="378" t="s">
        <v>191</v>
      </c>
      <c r="B7" s="20"/>
      <c r="C7" s="20"/>
      <c r="D7" s="258"/>
      <c r="E7" s="823"/>
      <c r="F7" s="820"/>
      <c r="G7" s="820">
        <v>462</v>
      </c>
      <c r="H7" s="824">
        <v>478</v>
      </c>
      <c r="I7" s="823">
        <v>289</v>
      </c>
      <c r="J7" s="820">
        <v>460</v>
      </c>
      <c r="K7" s="820">
        <v>193</v>
      </c>
      <c r="L7" s="824">
        <v>239</v>
      </c>
      <c r="M7" s="825">
        <v>328</v>
      </c>
      <c r="N7" s="826">
        <v>436</v>
      </c>
      <c r="O7" s="826">
        <v>388</v>
      </c>
      <c r="P7" s="827">
        <v>397</v>
      </c>
      <c r="Q7" s="825">
        <v>940</v>
      </c>
      <c r="R7" s="2145">
        <v>432</v>
      </c>
      <c r="S7" s="1244">
        <v>1181</v>
      </c>
      <c r="T7" s="827">
        <v>1549</v>
      </c>
      <c r="U7" s="819"/>
    </row>
    <row r="8" spans="1:21" ht="17.25" customHeight="1">
      <c r="A8" s="246"/>
      <c r="B8" s="20"/>
      <c r="C8" s="20"/>
      <c r="D8" s="258"/>
      <c r="E8" s="823"/>
      <c r="F8" s="820"/>
      <c r="G8" s="820"/>
      <c r="H8" s="824"/>
      <c r="I8" s="823"/>
      <c r="J8" s="820"/>
      <c r="K8" s="820"/>
      <c r="L8" s="824"/>
      <c r="M8" s="825"/>
      <c r="N8" s="826"/>
      <c r="O8" s="826"/>
      <c r="P8" s="827"/>
      <c r="Q8" s="825"/>
      <c r="R8" s="2145"/>
      <c r="S8" s="1244"/>
      <c r="T8" s="827"/>
      <c r="U8" s="819"/>
    </row>
    <row r="9" spans="1:21" ht="17.25" customHeight="1">
      <c r="A9" s="246" t="s">
        <v>362</v>
      </c>
      <c r="B9" s="20"/>
      <c r="C9" s="20"/>
      <c r="D9" s="258"/>
      <c r="E9" s="823"/>
      <c r="F9" s="820"/>
      <c r="G9" s="820">
        <v>30</v>
      </c>
      <c r="H9" s="824">
        <v>119</v>
      </c>
      <c r="I9" s="823">
        <v>12</v>
      </c>
      <c r="J9" s="820">
        <v>10</v>
      </c>
      <c r="K9" s="820">
        <v>8</v>
      </c>
      <c r="L9" s="824">
        <v>13</v>
      </c>
      <c r="M9" s="825">
        <v>304</v>
      </c>
      <c r="N9" s="826">
        <v>9</v>
      </c>
      <c r="O9" s="826">
        <v>10</v>
      </c>
      <c r="P9" s="827">
        <v>16</v>
      </c>
      <c r="Q9" s="825">
        <v>149</v>
      </c>
      <c r="R9" s="2145">
        <v>21</v>
      </c>
      <c r="S9" s="1244">
        <v>43</v>
      </c>
      <c r="T9" s="827">
        <v>339</v>
      </c>
      <c r="U9" s="819"/>
    </row>
    <row r="10" spans="1:21" ht="17.25" customHeight="1">
      <c r="A10" s="246" t="s">
        <v>232</v>
      </c>
      <c r="B10" s="20"/>
      <c r="C10" s="20"/>
      <c r="D10" s="258"/>
      <c r="E10" s="823"/>
      <c r="F10" s="820"/>
      <c r="G10" s="820">
        <v>0</v>
      </c>
      <c r="H10" s="824">
        <v>0</v>
      </c>
      <c r="I10" s="823">
        <v>0</v>
      </c>
      <c r="J10" s="820">
        <v>400</v>
      </c>
      <c r="K10" s="820">
        <v>0</v>
      </c>
      <c r="L10" s="824">
        <v>400</v>
      </c>
      <c r="M10" s="825">
        <v>0</v>
      </c>
      <c r="N10" s="826">
        <v>0</v>
      </c>
      <c r="O10" s="826">
        <v>0</v>
      </c>
      <c r="P10" s="827">
        <v>0</v>
      </c>
      <c r="Q10" s="825">
        <v>0</v>
      </c>
      <c r="R10" s="2145">
        <v>400</v>
      </c>
      <c r="S10" s="1244">
        <v>800</v>
      </c>
      <c r="T10" s="827">
        <v>0</v>
      </c>
      <c r="U10" s="819"/>
    </row>
    <row r="11" spans="1:21" ht="17.25" hidden="1" customHeight="1" outlineLevel="1">
      <c r="A11" s="246" t="s">
        <v>120</v>
      </c>
      <c r="B11" s="20"/>
      <c r="C11" s="20"/>
      <c r="D11" s="258"/>
      <c r="E11" s="823"/>
      <c r="F11" s="820"/>
      <c r="G11" s="820"/>
      <c r="H11" s="824"/>
      <c r="I11" s="823"/>
      <c r="J11" s="820"/>
      <c r="K11" s="820"/>
      <c r="L11" s="824"/>
      <c r="M11" s="825">
        <v>0</v>
      </c>
      <c r="N11" s="826">
        <v>0</v>
      </c>
      <c r="O11" s="826">
        <v>0</v>
      </c>
      <c r="P11" s="827">
        <v>0</v>
      </c>
      <c r="Q11" s="825">
        <v>0</v>
      </c>
      <c r="R11" s="2145">
        <v>0</v>
      </c>
      <c r="S11" s="1244">
        <v>0</v>
      </c>
      <c r="T11" s="827">
        <v>0</v>
      </c>
      <c r="U11" s="819"/>
    </row>
    <row r="12" spans="1:21" ht="15" customHeight="1" outlineLevel="1">
      <c r="A12" s="246"/>
      <c r="B12" s="20"/>
      <c r="C12" s="20"/>
      <c r="D12" s="258"/>
      <c r="E12" s="823"/>
      <c r="F12" s="820"/>
      <c r="G12" s="820"/>
      <c r="H12" s="824"/>
      <c r="I12" s="823"/>
      <c r="J12" s="820"/>
      <c r="K12" s="820"/>
      <c r="L12" s="824"/>
      <c r="M12" s="825"/>
      <c r="N12" s="826"/>
      <c r="O12" s="826"/>
      <c r="P12" s="827"/>
      <c r="Q12" s="825"/>
      <c r="R12" s="2145"/>
      <c r="S12" s="1244"/>
      <c r="T12" s="827"/>
      <c r="U12" s="819"/>
    </row>
    <row r="13" spans="1:21" ht="17.25" customHeight="1">
      <c r="A13" s="397" t="s">
        <v>698</v>
      </c>
      <c r="B13" s="20"/>
      <c r="C13" s="20"/>
      <c r="D13" s="258"/>
      <c r="E13" s="823"/>
      <c r="F13" s="820"/>
      <c r="G13" s="820">
        <v>0</v>
      </c>
      <c r="H13" s="824">
        <v>3</v>
      </c>
      <c r="I13" s="823">
        <v>41</v>
      </c>
      <c r="J13" s="820">
        <v>-38</v>
      </c>
      <c r="K13" s="820">
        <v>-11</v>
      </c>
      <c r="L13" s="824">
        <v>-4</v>
      </c>
      <c r="M13" s="825">
        <v>-3</v>
      </c>
      <c r="N13" s="826">
        <v>-19</v>
      </c>
      <c r="O13" s="826">
        <v>0</v>
      </c>
      <c r="P13" s="827">
        <v>4</v>
      </c>
      <c r="Q13" s="825">
        <v>3</v>
      </c>
      <c r="R13" s="2145">
        <v>-15</v>
      </c>
      <c r="S13" s="1244">
        <v>-12</v>
      </c>
      <c r="T13" s="827">
        <v>-18</v>
      </c>
      <c r="U13" s="819"/>
    </row>
    <row r="14" spans="1:21" ht="17.25" customHeight="1">
      <c r="A14" s="397" t="s">
        <v>194</v>
      </c>
      <c r="B14" s="20"/>
      <c r="C14" s="20"/>
      <c r="D14" s="1987"/>
      <c r="E14" s="1258"/>
      <c r="F14" s="820"/>
      <c r="G14" s="820">
        <v>0</v>
      </c>
      <c r="H14" s="824">
        <v>-4</v>
      </c>
      <c r="I14" s="1258">
        <v>0</v>
      </c>
      <c r="J14" s="820">
        <v>0</v>
      </c>
      <c r="K14" s="820">
        <v>0</v>
      </c>
      <c r="L14" s="824">
        <v>0</v>
      </c>
      <c r="M14" s="1244">
        <v>0</v>
      </c>
      <c r="N14" s="1850">
        <v>0</v>
      </c>
      <c r="O14" s="1850">
        <v>0</v>
      </c>
      <c r="P14" s="1843">
        <v>0</v>
      </c>
      <c r="Q14" s="825">
        <v>-4</v>
      </c>
      <c r="R14" s="2145">
        <v>0</v>
      </c>
      <c r="S14" s="1244">
        <v>0</v>
      </c>
      <c r="T14" s="827">
        <v>0</v>
      </c>
      <c r="U14" s="819"/>
    </row>
    <row r="15" spans="1:21" ht="14.25" customHeight="1" outlineLevel="1">
      <c r="A15" s="246"/>
      <c r="B15" s="20"/>
      <c r="C15" s="20"/>
      <c r="D15" s="258"/>
      <c r="E15" s="823"/>
      <c r="F15" s="820"/>
      <c r="G15" s="820"/>
      <c r="H15" s="824"/>
      <c r="I15" s="823"/>
      <c r="J15" s="820"/>
      <c r="K15" s="820"/>
      <c r="L15" s="824"/>
      <c r="M15" s="825"/>
      <c r="N15" s="826"/>
      <c r="O15" s="826"/>
      <c r="P15" s="827"/>
      <c r="Q15" s="825"/>
      <c r="R15" s="2145"/>
      <c r="S15" s="1244"/>
      <c r="T15" s="827"/>
      <c r="U15" s="819"/>
    </row>
    <row r="16" spans="1:21" ht="17.25" hidden="1" customHeight="1" outlineLevel="1">
      <c r="A16" s="246" t="s">
        <v>115</v>
      </c>
      <c r="B16" s="20"/>
      <c r="C16" s="20"/>
      <c r="D16" s="258"/>
      <c r="E16" s="823"/>
      <c r="F16" s="820"/>
      <c r="G16" s="820"/>
      <c r="H16" s="824"/>
      <c r="I16" s="823"/>
      <c r="J16" s="820"/>
      <c r="K16" s="820">
        <v>0</v>
      </c>
      <c r="L16" s="824">
        <v>0</v>
      </c>
      <c r="M16" s="825">
        <v>0</v>
      </c>
      <c r="N16" s="826">
        <v>0</v>
      </c>
      <c r="O16" s="826">
        <v>0</v>
      </c>
      <c r="P16" s="827">
        <v>0</v>
      </c>
      <c r="Q16" s="825">
        <v>0</v>
      </c>
      <c r="R16" s="2145">
        <v>0</v>
      </c>
      <c r="S16" s="1244">
        <v>0</v>
      </c>
      <c r="T16" s="827">
        <v>0</v>
      </c>
      <c r="U16" s="819"/>
    </row>
    <row r="17" spans="1:21" ht="17.25" customHeight="1" collapsed="1">
      <c r="A17" s="246" t="s">
        <v>472</v>
      </c>
      <c r="B17" s="20"/>
      <c r="C17" s="20"/>
      <c r="D17" s="258"/>
      <c r="E17" s="823"/>
      <c r="F17" s="820"/>
      <c r="G17" s="820">
        <v>0</v>
      </c>
      <c r="H17" s="824">
        <v>0</v>
      </c>
      <c r="I17" s="823">
        <v>0</v>
      </c>
      <c r="J17" s="820">
        <v>0</v>
      </c>
      <c r="K17" s="820">
        <v>0</v>
      </c>
      <c r="L17" s="824">
        <v>-173</v>
      </c>
      <c r="M17" s="825">
        <v>0</v>
      </c>
      <c r="N17" s="826">
        <v>0</v>
      </c>
      <c r="O17" s="826">
        <v>0</v>
      </c>
      <c r="P17" s="827">
        <v>-200</v>
      </c>
      <c r="Q17" s="825">
        <v>0</v>
      </c>
      <c r="R17" s="2145">
        <v>-173</v>
      </c>
      <c r="S17" s="1244">
        <v>-173</v>
      </c>
      <c r="T17" s="827">
        <v>-200</v>
      </c>
      <c r="U17" s="819"/>
    </row>
    <row r="18" spans="1:21" ht="15" customHeight="1">
      <c r="A18" s="246"/>
      <c r="B18" s="20"/>
      <c r="C18" s="20"/>
      <c r="D18" s="258"/>
      <c r="E18" s="823"/>
      <c r="F18" s="820"/>
      <c r="G18" s="820"/>
      <c r="H18" s="824"/>
      <c r="I18" s="823"/>
      <c r="J18" s="820"/>
      <c r="K18" s="820"/>
      <c r="L18" s="824"/>
      <c r="M18" s="825"/>
      <c r="N18" s="826"/>
      <c r="O18" s="826"/>
      <c r="P18" s="827"/>
      <c r="Q18" s="825"/>
      <c r="R18" s="2145"/>
      <c r="S18" s="1244"/>
      <c r="T18" s="827"/>
      <c r="U18" s="819"/>
    </row>
    <row r="19" spans="1:21" ht="17.25" hidden="1" customHeight="1">
      <c r="A19" s="246" t="s">
        <v>116</v>
      </c>
      <c r="B19" s="20"/>
      <c r="C19" s="20"/>
      <c r="D19" s="258"/>
      <c r="E19" s="823"/>
      <c r="F19" s="820"/>
      <c r="G19" s="820"/>
      <c r="H19" s="824"/>
      <c r="I19" s="823"/>
      <c r="J19" s="820"/>
      <c r="K19" s="820"/>
      <c r="L19" s="824">
        <v>0</v>
      </c>
      <c r="M19" s="825">
        <v>0</v>
      </c>
      <c r="N19" s="826">
        <v>0</v>
      </c>
      <c r="O19" s="826">
        <v>0</v>
      </c>
      <c r="P19" s="827">
        <v>0</v>
      </c>
      <c r="Q19" s="825">
        <v>0</v>
      </c>
      <c r="R19" s="2145">
        <v>0</v>
      </c>
      <c r="S19" s="1244">
        <v>0</v>
      </c>
      <c r="T19" s="827">
        <v>0</v>
      </c>
      <c r="U19" s="819"/>
    </row>
    <row r="20" spans="1:21" ht="17.25" customHeight="1">
      <c r="A20" s="246" t="s">
        <v>634</v>
      </c>
      <c r="B20" s="20"/>
      <c r="C20" s="20"/>
      <c r="D20" s="258"/>
      <c r="E20" s="823"/>
      <c r="F20" s="820"/>
      <c r="G20" s="820">
        <v>0</v>
      </c>
      <c r="H20" s="824">
        <v>0</v>
      </c>
      <c r="I20" s="823">
        <v>0</v>
      </c>
      <c r="J20" s="820">
        <v>0</v>
      </c>
      <c r="K20" s="820">
        <v>0</v>
      </c>
      <c r="L20" s="824">
        <v>-3</v>
      </c>
      <c r="M20" s="825">
        <v>0</v>
      </c>
      <c r="N20" s="826">
        <v>0</v>
      </c>
      <c r="O20" s="826">
        <v>0</v>
      </c>
      <c r="P20" s="827">
        <v>0</v>
      </c>
      <c r="Q20" s="825">
        <v>0</v>
      </c>
      <c r="R20" s="2145">
        <v>-3</v>
      </c>
      <c r="S20" s="1244">
        <v>-3</v>
      </c>
      <c r="T20" s="827">
        <v>0</v>
      </c>
      <c r="U20" s="819"/>
    </row>
    <row r="21" spans="1:21" ht="15" customHeight="1">
      <c r="A21" s="246"/>
      <c r="B21" s="20"/>
      <c r="C21" s="20"/>
      <c r="D21" s="258"/>
      <c r="E21" s="823"/>
      <c r="F21" s="820"/>
      <c r="G21" s="820"/>
      <c r="H21" s="824"/>
      <c r="I21" s="823"/>
      <c r="J21" s="820"/>
      <c r="K21" s="820"/>
      <c r="L21" s="824"/>
      <c r="M21" s="825"/>
      <c r="N21" s="826"/>
      <c r="O21" s="826"/>
      <c r="P21" s="827"/>
      <c r="Q21" s="825"/>
      <c r="R21" s="2145"/>
      <c r="S21" s="1244"/>
      <c r="T21" s="827"/>
      <c r="U21" s="819"/>
    </row>
    <row r="22" spans="1:21" ht="17.25" customHeight="1">
      <c r="A22" s="397" t="s">
        <v>78</v>
      </c>
      <c r="B22" s="20"/>
      <c r="C22" s="20"/>
      <c r="D22" s="258"/>
      <c r="E22" s="823"/>
      <c r="F22" s="820"/>
      <c r="G22" s="820"/>
      <c r="H22" s="824"/>
      <c r="I22" s="823"/>
      <c r="J22" s="820"/>
      <c r="K22" s="820"/>
      <c r="L22" s="824"/>
      <c r="M22" s="825"/>
      <c r="N22" s="826"/>
      <c r="O22" s="826"/>
      <c r="P22" s="827"/>
      <c r="Q22" s="825"/>
      <c r="R22" s="2145"/>
      <c r="S22" s="1244"/>
      <c r="T22" s="827"/>
      <c r="U22" s="819"/>
    </row>
    <row r="23" spans="1:21" ht="17.25" customHeight="1">
      <c r="A23" s="398" t="s">
        <v>79</v>
      </c>
      <c r="B23" s="20"/>
      <c r="C23" s="20"/>
      <c r="D23" s="258"/>
      <c r="E23" s="823"/>
      <c r="F23" s="820"/>
      <c r="G23" s="820">
        <v>-191</v>
      </c>
      <c r="H23" s="824">
        <v>-191</v>
      </c>
      <c r="I23" s="823">
        <v>-186</v>
      </c>
      <c r="J23" s="820">
        <v>-186</v>
      </c>
      <c r="K23" s="820">
        <v>-182</v>
      </c>
      <c r="L23" s="824">
        <v>-182</v>
      </c>
      <c r="M23" s="825">
        <v>-171</v>
      </c>
      <c r="N23" s="826">
        <v>-172</v>
      </c>
      <c r="O23" s="826">
        <v>-164</v>
      </c>
      <c r="P23" s="827">
        <v>-165</v>
      </c>
      <c r="Q23" s="825">
        <v>-382</v>
      </c>
      <c r="R23" s="2145">
        <v>-364</v>
      </c>
      <c r="S23" s="1244">
        <v>-736</v>
      </c>
      <c r="T23" s="827">
        <v>-672</v>
      </c>
      <c r="U23" s="819"/>
    </row>
    <row r="24" spans="1:21" ht="17.25" customHeight="1">
      <c r="A24" s="398" t="s">
        <v>80</v>
      </c>
      <c r="B24" s="20"/>
      <c r="C24" s="20"/>
      <c r="D24" s="258"/>
      <c r="E24" s="823"/>
      <c r="F24" s="820"/>
      <c r="G24" s="820">
        <v>-20</v>
      </c>
      <c r="H24" s="824">
        <v>-19</v>
      </c>
      <c r="I24" s="823">
        <v>-23</v>
      </c>
      <c r="J24" s="820">
        <v>-14</v>
      </c>
      <c r="K24" s="820">
        <v>-16</v>
      </c>
      <c r="L24" s="824">
        <v>-8</v>
      </c>
      <c r="M24" s="825">
        <v>-11</v>
      </c>
      <c r="N24" s="826">
        <v>-11</v>
      </c>
      <c r="O24" s="826">
        <v>-11</v>
      </c>
      <c r="P24" s="827">
        <v>-12</v>
      </c>
      <c r="Q24" s="825">
        <v>-39</v>
      </c>
      <c r="R24" s="2145">
        <v>-24</v>
      </c>
      <c r="S24" s="1244">
        <v>-61</v>
      </c>
      <c r="T24" s="827">
        <v>-45</v>
      </c>
      <c r="U24" s="819"/>
    </row>
    <row r="25" spans="1:21" ht="15" customHeight="1">
      <c r="A25" s="397"/>
      <c r="B25" s="20"/>
      <c r="C25" s="20"/>
      <c r="D25" s="258"/>
      <c r="E25" s="823"/>
      <c r="F25" s="820"/>
      <c r="G25" s="820"/>
      <c r="H25" s="824"/>
      <c r="I25" s="823"/>
      <c r="J25" s="820"/>
      <c r="K25" s="820"/>
      <c r="L25" s="824"/>
      <c r="M25" s="825"/>
      <c r="N25" s="826"/>
      <c r="O25" s="826"/>
      <c r="P25" s="827"/>
      <c r="Q25" s="825"/>
      <c r="R25" s="2145"/>
      <c r="S25" s="1244"/>
      <c r="T25" s="827"/>
      <c r="U25" s="819"/>
    </row>
    <row r="26" spans="1:21" ht="17.25" customHeight="1" outlineLevel="1">
      <c r="A26" s="398" t="s">
        <v>580</v>
      </c>
      <c r="B26" s="20"/>
      <c r="C26" s="20"/>
      <c r="D26" s="258"/>
      <c r="E26" s="823"/>
      <c r="F26" s="820"/>
      <c r="G26" s="820">
        <v>0</v>
      </c>
      <c r="H26" s="824">
        <v>0</v>
      </c>
      <c r="I26" s="823">
        <v>0</v>
      </c>
      <c r="J26" s="820">
        <v>-5</v>
      </c>
      <c r="K26" s="820">
        <v>0</v>
      </c>
      <c r="L26" s="824">
        <v>-6</v>
      </c>
      <c r="M26" s="825">
        <v>-9</v>
      </c>
      <c r="N26" s="826">
        <v>0</v>
      </c>
      <c r="O26" s="826">
        <v>0</v>
      </c>
      <c r="P26" s="827">
        <v>0</v>
      </c>
      <c r="Q26" s="825">
        <v>0</v>
      </c>
      <c r="R26" s="2145">
        <v>-6</v>
      </c>
      <c r="S26" s="1244">
        <v>-11</v>
      </c>
      <c r="T26" s="827">
        <v>-9</v>
      </c>
      <c r="U26" s="819"/>
    </row>
    <row r="27" spans="1:21" ht="15" customHeight="1">
      <c r="A27" s="398"/>
      <c r="B27" s="20"/>
      <c r="C27" s="20"/>
      <c r="D27" s="258"/>
      <c r="E27" s="823"/>
      <c r="F27" s="820"/>
      <c r="G27" s="820"/>
      <c r="H27" s="824"/>
      <c r="I27" s="823"/>
      <c r="J27" s="820"/>
      <c r="K27" s="820"/>
      <c r="L27" s="824"/>
      <c r="M27" s="825"/>
      <c r="N27" s="826"/>
      <c r="O27" s="826"/>
      <c r="P27" s="827"/>
      <c r="Q27" s="825"/>
      <c r="R27" s="2145"/>
      <c r="S27" s="1244"/>
      <c r="T27" s="827"/>
      <c r="U27" s="819"/>
    </row>
    <row r="28" spans="1:21" ht="32.25" customHeight="1">
      <c r="A28" s="2642" t="s">
        <v>527</v>
      </c>
      <c r="B28" s="2643"/>
      <c r="C28" s="2643"/>
      <c r="D28" s="2644"/>
      <c r="E28" s="823"/>
      <c r="F28" s="820"/>
      <c r="G28" s="820">
        <v>-80</v>
      </c>
      <c r="H28" s="824">
        <v>119</v>
      </c>
      <c r="I28" s="823">
        <v>-34</v>
      </c>
      <c r="J28" s="820">
        <v>-86</v>
      </c>
      <c r="K28" s="820">
        <v>15</v>
      </c>
      <c r="L28" s="824">
        <v>-152</v>
      </c>
      <c r="M28" s="825">
        <v>67</v>
      </c>
      <c r="N28" s="826">
        <v>16</v>
      </c>
      <c r="O28" s="826">
        <v>91</v>
      </c>
      <c r="P28" s="827">
        <v>-113</v>
      </c>
      <c r="Q28" s="825">
        <v>39</v>
      </c>
      <c r="R28" s="2145">
        <v>-137</v>
      </c>
      <c r="S28" s="1244">
        <v>-257</v>
      </c>
      <c r="T28" s="827">
        <v>61</v>
      </c>
      <c r="U28" s="819"/>
    </row>
    <row r="29" spans="1:21" ht="15" customHeight="1">
      <c r="A29" s="1307"/>
      <c r="B29" s="1305"/>
      <c r="C29" s="1305"/>
      <c r="D29" s="1306"/>
      <c r="E29" s="1258"/>
      <c r="F29" s="820"/>
      <c r="G29" s="820"/>
      <c r="H29" s="824"/>
      <c r="I29" s="1258"/>
      <c r="J29" s="820"/>
      <c r="K29" s="820"/>
      <c r="L29" s="824"/>
      <c r="M29" s="1244"/>
      <c r="N29" s="826"/>
      <c r="O29" s="826"/>
      <c r="P29" s="827"/>
      <c r="Q29" s="1244"/>
      <c r="R29" s="2145"/>
      <c r="S29" s="1244"/>
      <c r="T29" s="827"/>
      <c r="U29" s="819"/>
    </row>
    <row r="30" spans="1:21" ht="32.25" customHeight="1">
      <c r="A30" s="2642" t="s">
        <v>643</v>
      </c>
      <c r="B30" s="2643"/>
      <c r="C30" s="2643"/>
      <c r="D30" s="2644"/>
      <c r="E30" s="1258"/>
      <c r="F30" s="820"/>
      <c r="G30" s="820">
        <v>-41</v>
      </c>
      <c r="H30" s="824">
        <v>-15</v>
      </c>
      <c r="I30" s="1258">
        <v>-22</v>
      </c>
      <c r="J30" s="820">
        <v>-4</v>
      </c>
      <c r="K30" s="820">
        <v>-40</v>
      </c>
      <c r="L30" s="824">
        <v>0</v>
      </c>
      <c r="M30" s="1244">
        <v>0</v>
      </c>
      <c r="N30" s="826">
        <v>0</v>
      </c>
      <c r="O30" s="826">
        <v>0</v>
      </c>
      <c r="P30" s="827">
        <v>0</v>
      </c>
      <c r="Q30" s="825">
        <v>-56</v>
      </c>
      <c r="R30" s="2145">
        <v>-40</v>
      </c>
      <c r="S30" s="1244">
        <v>-66</v>
      </c>
      <c r="T30" s="827">
        <v>0</v>
      </c>
      <c r="U30" s="819"/>
    </row>
    <row r="31" spans="1:21" s="19" customFormat="1" ht="15" customHeight="1">
      <c r="A31" s="1307"/>
      <c r="B31" s="1305"/>
      <c r="C31" s="1305"/>
      <c r="D31" s="1306"/>
      <c r="E31" s="1258"/>
      <c r="F31" s="820"/>
      <c r="G31" s="820"/>
      <c r="H31" s="824"/>
      <c r="I31" s="1258"/>
      <c r="J31" s="820"/>
      <c r="K31" s="820"/>
      <c r="L31" s="824"/>
      <c r="M31" s="1244"/>
      <c r="N31" s="826"/>
      <c r="O31" s="826"/>
      <c r="P31" s="827"/>
      <c r="Q31" s="1244"/>
      <c r="R31" s="2145"/>
      <c r="S31" s="1244"/>
      <c r="T31" s="827"/>
      <c r="U31" s="819"/>
    </row>
    <row r="32" spans="1:21" s="399" customFormat="1" ht="32.25" customHeight="1">
      <c r="A32" s="2642" t="s">
        <v>642</v>
      </c>
      <c r="B32" s="2643"/>
      <c r="C32" s="2643"/>
      <c r="D32" s="2644"/>
      <c r="E32" s="823"/>
      <c r="F32" s="820"/>
      <c r="G32" s="820">
        <v>-31</v>
      </c>
      <c r="H32" s="824">
        <v>0</v>
      </c>
      <c r="I32" s="823">
        <v>-1</v>
      </c>
      <c r="J32" s="820">
        <v>-12</v>
      </c>
      <c r="K32" s="820">
        <v>-33</v>
      </c>
      <c r="L32" s="824">
        <v>0</v>
      </c>
      <c r="M32" s="825">
        <v>1</v>
      </c>
      <c r="N32" s="826">
        <v>0</v>
      </c>
      <c r="O32" s="826">
        <v>-30</v>
      </c>
      <c r="P32" s="827">
        <v>0</v>
      </c>
      <c r="Q32" s="825">
        <v>-31</v>
      </c>
      <c r="R32" s="2145">
        <v>-33</v>
      </c>
      <c r="S32" s="1244">
        <v>-46</v>
      </c>
      <c r="T32" s="827">
        <v>-29</v>
      </c>
      <c r="U32" s="819"/>
    </row>
    <row r="33" spans="1:21" ht="15" customHeight="1">
      <c r="A33" s="398"/>
      <c r="B33" s="20"/>
      <c r="C33" s="20"/>
      <c r="D33" s="258"/>
      <c r="E33" s="823"/>
      <c r="F33" s="820"/>
      <c r="G33" s="820"/>
      <c r="H33" s="824"/>
      <c r="I33" s="823"/>
      <c r="J33" s="820"/>
      <c r="K33" s="820"/>
      <c r="L33" s="824"/>
      <c r="M33" s="825"/>
      <c r="N33" s="826"/>
      <c r="O33" s="826"/>
      <c r="P33" s="827"/>
      <c r="Q33" s="825"/>
      <c r="R33" s="2145"/>
      <c r="S33" s="1244"/>
      <c r="T33" s="827"/>
      <c r="U33" s="819"/>
    </row>
    <row r="34" spans="1:21" ht="17.25" customHeight="1">
      <c r="A34" s="246" t="s">
        <v>363</v>
      </c>
      <c r="B34" s="20"/>
      <c r="C34" s="20"/>
      <c r="D34" s="258"/>
      <c r="E34" s="823"/>
      <c r="F34" s="820"/>
      <c r="G34" s="820">
        <v>3</v>
      </c>
      <c r="H34" s="824">
        <v>3</v>
      </c>
      <c r="I34" s="823">
        <v>3</v>
      </c>
      <c r="J34" s="820">
        <v>3</v>
      </c>
      <c r="K34" s="820">
        <v>3</v>
      </c>
      <c r="L34" s="824">
        <v>3</v>
      </c>
      <c r="M34" s="825">
        <v>5</v>
      </c>
      <c r="N34" s="826">
        <v>5</v>
      </c>
      <c r="O34" s="826">
        <v>5</v>
      </c>
      <c r="P34" s="827">
        <v>5</v>
      </c>
      <c r="Q34" s="825">
        <v>6</v>
      </c>
      <c r="R34" s="2145">
        <v>6</v>
      </c>
      <c r="S34" s="1244">
        <v>12</v>
      </c>
      <c r="T34" s="827">
        <v>20</v>
      </c>
      <c r="U34" s="819"/>
    </row>
    <row r="35" spans="1:21" ht="15" customHeight="1">
      <c r="A35" s="246"/>
      <c r="B35" s="20"/>
      <c r="C35" s="20"/>
      <c r="D35" s="258"/>
      <c r="E35" s="823"/>
      <c r="F35" s="820"/>
      <c r="G35" s="820"/>
      <c r="H35" s="824"/>
      <c r="I35" s="823"/>
      <c r="J35" s="820"/>
      <c r="K35" s="820"/>
      <c r="L35" s="824"/>
      <c r="M35" s="825"/>
      <c r="N35" s="826"/>
      <c r="O35" s="826"/>
      <c r="P35" s="827"/>
      <c r="Q35" s="825"/>
      <c r="R35" s="2145"/>
      <c r="S35" s="1244"/>
      <c r="T35" s="827"/>
      <c r="U35" s="819"/>
    </row>
    <row r="36" spans="1:21" ht="17.25" customHeight="1">
      <c r="A36" s="246" t="s">
        <v>635</v>
      </c>
      <c r="B36" s="20"/>
      <c r="C36" s="20"/>
      <c r="D36" s="258"/>
      <c r="E36" s="823"/>
      <c r="F36" s="820"/>
      <c r="G36" s="820">
        <v>-3</v>
      </c>
      <c r="H36" s="824">
        <v>-19</v>
      </c>
      <c r="I36" s="823">
        <v>-2</v>
      </c>
      <c r="J36" s="820">
        <v>-1</v>
      </c>
      <c r="K36" s="820">
        <v>-1</v>
      </c>
      <c r="L36" s="824">
        <v>-2</v>
      </c>
      <c r="M36" s="825">
        <v>-1</v>
      </c>
      <c r="N36" s="826">
        <v>-1</v>
      </c>
      <c r="O36" s="826">
        <v>-1</v>
      </c>
      <c r="P36" s="827">
        <v>-2</v>
      </c>
      <c r="Q36" s="825">
        <v>-22</v>
      </c>
      <c r="R36" s="2145">
        <v>-3</v>
      </c>
      <c r="S36" s="1244">
        <v>-6</v>
      </c>
      <c r="T36" s="827">
        <v>-5</v>
      </c>
      <c r="U36" s="819"/>
    </row>
    <row r="37" spans="1:21" ht="15" customHeight="1">
      <c r="A37" s="397"/>
      <c r="B37" s="20"/>
      <c r="C37" s="20"/>
      <c r="D37" s="258"/>
      <c r="E37" s="823"/>
      <c r="F37" s="820"/>
      <c r="G37" s="820"/>
      <c r="H37" s="824"/>
      <c r="I37" s="823"/>
      <c r="J37" s="820"/>
      <c r="K37" s="820"/>
      <c r="L37" s="824"/>
      <c r="M37" s="825"/>
      <c r="N37" s="826"/>
      <c r="O37" s="826"/>
      <c r="P37" s="827"/>
      <c r="Q37" s="825"/>
      <c r="R37" s="2145"/>
      <c r="S37" s="1244"/>
      <c r="T37" s="827"/>
      <c r="U37" s="819"/>
    </row>
    <row r="38" spans="1:21" ht="17.25" customHeight="1">
      <c r="A38" s="246" t="s">
        <v>114</v>
      </c>
      <c r="B38" s="20"/>
      <c r="C38" s="20"/>
      <c r="D38" s="258"/>
      <c r="E38" s="823"/>
      <c r="F38" s="820"/>
      <c r="G38" s="820">
        <v>0</v>
      </c>
      <c r="H38" s="824">
        <v>0</v>
      </c>
      <c r="I38" s="823">
        <v>1</v>
      </c>
      <c r="J38" s="820">
        <v>0</v>
      </c>
      <c r="K38" s="820">
        <v>-1</v>
      </c>
      <c r="L38" s="824">
        <v>0</v>
      </c>
      <c r="M38" s="825">
        <v>1</v>
      </c>
      <c r="N38" s="826">
        <v>-1</v>
      </c>
      <c r="O38" s="826">
        <v>3</v>
      </c>
      <c r="P38" s="827">
        <v>-3</v>
      </c>
      <c r="Q38" s="825">
        <v>0</v>
      </c>
      <c r="R38" s="2145">
        <v>-1</v>
      </c>
      <c r="S38" s="1244">
        <v>0</v>
      </c>
      <c r="T38" s="827">
        <v>0</v>
      </c>
      <c r="U38" s="819"/>
    </row>
    <row r="39" spans="1:21" ht="15" customHeight="1">
      <c r="A39" s="398"/>
      <c r="B39" s="20"/>
      <c r="C39" s="20"/>
      <c r="D39" s="258"/>
      <c r="E39" s="823"/>
      <c r="F39" s="820"/>
      <c r="G39" s="820"/>
      <c r="H39" s="824"/>
      <c r="I39" s="823"/>
      <c r="J39" s="820"/>
      <c r="K39" s="820"/>
      <c r="L39" s="824"/>
      <c r="M39" s="825"/>
      <c r="N39" s="826"/>
      <c r="O39" s="826"/>
      <c r="P39" s="827"/>
      <c r="Q39" s="825"/>
      <c r="R39" s="2145"/>
      <c r="S39" s="1244"/>
      <c r="T39" s="827"/>
      <c r="U39" s="819"/>
    </row>
    <row r="40" spans="1:21" ht="17.25" customHeight="1">
      <c r="A40" s="398" t="s">
        <v>359</v>
      </c>
      <c r="B40" s="20"/>
      <c r="C40" s="20"/>
      <c r="D40" s="258"/>
      <c r="E40" s="823"/>
      <c r="F40" s="820"/>
      <c r="G40" s="820">
        <v>-1</v>
      </c>
      <c r="H40" s="824">
        <v>-11</v>
      </c>
      <c r="I40" s="823">
        <v>6</v>
      </c>
      <c r="J40" s="820">
        <v>8</v>
      </c>
      <c r="K40" s="820">
        <v>7</v>
      </c>
      <c r="L40" s="824">
        <v>-12</v>
      </c>
      <c r="M40" s="825">
        <v>17</v>
      </c>
      <c r="N40" s="826">
        <v>-1</v>
      </c>
      <c r="O40" s="826">
        <v>-1</v>
      </c>
      <c r="P40" s="827">
        <v>-9</v>
      </c>
      <c r="Q40" s="825">
        <v>-12</v>
      </c>
      <c r="R40" s="2145">
        <v>-5</v>
      </c>
      <c r="S40" s="1244">
        <v>9</v>
      </c>
      <c r="T40" s="827">
        <v>6</v>
      </c>
      <c r="U40" s="819"/>
    </row>
    <row r="41" spans="1:21" ht="15" customHeight="1">
      <c r="A41" s="398"/>
      <c r="B41" s="20"/>
      <c r="C41" s="20"/>
      <c r="D41" s="258"/>
      <c r="E41" s="823"/>
      <c r="F41" s="820"/>
      <c r="G41" s="820"/>
      <c r="H41" s="824"/>
      <c r="I41" s="823"/>
      <c r="J41" s="820"/>
      <c r="K41" s="820"/>
      <c r="L41" s="824"/>
      <c r="M41" s="825"/>
      <c r="N41" s="826"/>
      <c r="O41" s="826"/>
      <c r="P41" s="827"/>
      <c r="Q41" s="825"/>
      <c r="R41" s="2145"/>
      <c r="S41" s="1244"/>
      <c r="T41" s="827"/>
      <c r="U41" s="819"/>
    </row>
    <row r="42" spans="1:21" ht="17.25" customHeight="1">
      <c r="A42" s="246" t="s">
        <v>579</v>
      </c>
      <c r="B42" s="20"/>
      <c r="C42" s="20"/>
      <c r="D42" s="258"/>
      <c r="E42" s="823"/>
      <c r="F42" s="820"/>
      <c r="G42" s="820">
        <v>48</v>
      </c>
      <c r="H42" s="824">
        <v>-45</v>
      </c>
      <c r="I42" s="823">
        <v>1</v>
      </c>
      <c r="J42" s="820">
        <v>72</v>
      </c>
      <c r="K42" s="820">
        <v>54</v>
      </c>
      <c r="L42" s="824">
        <v>-54</v>
      </c>
      <c r="M42" s="825">
        <v>-89</v>
      </c>
      <c r="N42" s="826">
        <v>-70</v>
      </c>
      <c r="O42" s="826">
        <v>-58</v>
      </c>
      <c r="P42" s="827">
        <v>73</v>
      </c>
      <c r="Q42" s="825">
        <v>3</v>
      </c>
      <c r="R42" s="2145">
        <v>0</v>
      </c>
      <c r="S42" s="1244">
        <v>73</v>
      </c>
      <c r="T42" s="827">
        <v>-144</v>
      </c>
      <c r="U42" s="819"/>
    </row>
    <row r="43" spans="1:21" ht="17.25" customHeight="1">
      <c r="A43" s="1838"/>
      <c r="B43" s="20"/>
      <c r="C43" s="20"/>
      <c r="D43" s="1987"/>
      <c r="E43" s="1258"/>
      <c r="F43" s="820"/>
      <c r="G43" s="820"/>
      <c r="H43" s="824"/>
      <c r="I43" s="823"/>
      <c r="J43" s="820"/>
      <c r="K43" s="820"/>
      <c r="L43" s="824"/>
      <c r="M43" s="825"/>
      <c r="N43" s="826"/>
      <c r="O43" s="826"/>
      <c r="P43" s="827"/>
      <c r="Q43" s="825"/>
      <c r="R43" s="2145"/>
      <c r="S43" s="1244"/>
      <c r="T43" s="827"/>
      <c r="U43" s="819"/>
    </row>
    <row r="44" spans="1:21" ht="18" customHeight="1">
      <c r="A44" s="246" t="s">
        <v>10</v>
      </c>
      <c r="B44" s="20"/>
      <c r="C44" s="20"/>
      <c r="D44" s="258"/>
      <c r="E44" s="1169"/>
      <c r="F44" s="1501"/>
      <c r="G44" s="823">
        <v>0</v>
      </c>
      <c r="H44" s="1502">
        <v>-13</v>
      </c>
      <c r="I44" s="823">
        <v>0</v>
      </c>
      <c r="J44" s="820">
        <v>0</v>
      </c>
      <c r="K44" s="820">
        <v>0</v>
      </c>
      <c r="L44" s="824">
        <v>0</v>
      </c>
      <c r="M44" s="823">
        <v>0</v>
      </c>
      <c r="N44" s="820">
        <v>0</v>
      </c>
      <c r="O44" s="820">
        <v>0</v>
      </c>
      <c r="P44" s="824">
        <v>0</v>
      </c>
      <c r="Q44" s="825">
        <v>-13</v>
      </c>
      <c r="R44" s="2145">
        <v>0</v>
      </c>
      <c r="S44" s="1244">
        <v>0</v>
      </c>
      <c r="T44" s="827">
        <v>0</v>
      </c>
      <c r="U44" s="19"/>
    </row>
    <row r="45" spans="1:21" s="394" customFormat="1" ht="17.25" customHeight="1">
      <c r="A45" s="400" t="s">
        <v>53</v>
      </c>
      <c r="B45" s="401"/>
      <c r="C45" s="401"/>
      <c r="D45" s="402"/>
      <c r="E45" s="1170">
        <f t="shared" ref="E45:L45" si="1">SUM(E5:E44)</f>
        <v>12683</v>
      </c>
      <c r="F45" s="1445">
        <f t="shared" si="1"/>
        <v>12683</v>
      </c>
      <c r="G45" s="1445">
        <v>12683</v>
      </c>
      <c r="H45" s="1322">
        <v>12507</v>
      </c>
      <c r="I45" s="1170">
        <v>12102</v>
      </c>
      <c r="J45" s="1445">
        <v>12017</v>
      </c>
      <c r="K45" s="1445">
        <v>11410</v>
      </c>
      <c r="L45" s="1322">
        <v>11414</v>
      </c>
      <c r="M45" s="828">
        <v>11355</v>
      </c>
      <c r="N45" s="829">
        <v>10916</v>
      </c>
      <c r="O45" s="829">
        <v>10725</v>
      </c>
      <c r="P45" s="830">
        <v>10493</v>
      </c>
      <c r="Q45" s="828">
        <v>12683</v>
      </c>
      <c r="R45" s="2160">
        <v>11410</v>
      </c>
      <c r="S45" s="2161">
        <v>12102</v>
      </c>
      <c r="T45" s="830">
        <v>11355</v>
      </c>
      <c r="U45" s="18"/>
    </row>
    <row r="46" spans="1:21" s="394" customFormat="1" ht="17.25" customHeight="1">
      <c r="A46" s="255" t="s">
        <v>76</v>
      </c>
      <c r="B46" s="358"/>
      <c r="C46" s="358"/>
      <c r="D46" s="359"/>
      <c r="E46" s="1171"/>
      <c r="F46" s="1505"/>
      <c r="G46" s="1506"/>
      <c r="H46" s="1507"/>
      <c r="I46" s="1171"/>
      <c r="J46" s="1505"/>
      <c r="K46" s="1506"/>
      <c r="L46" s="1507"/>
      <c r="M46" s="1171"/>
      <c r="N46" s="1505"/>
      <c r="O46" s="1506"/>
      <c r="P46" s="1507"/>
      <c r="Q46" s="1171"/>
      <c r="R46" s="1861"/>
      <c r="S46" s="1863"/>
      <c r="T46" s="1507"/>
      <c r="U46" s="18"/>
    </row>
    <row r="47" spans="1:21" ht="17.25" customHeight="1">
      <c r="A47" s="255" t="s">
        <v>195</v>
      </c>
      <c r="B47" s="20"/>
      <c r="C47" s="20"/>
      <c r="D47" s="258"/>
      <c r="E47" s="1172"/>
      <c r="F47" s="1508"/>
      <c r="G47" s="1503"/>
      <c r="H47" s="1504"/>
      <c r="I47" s="1503"/>
      <c r="J47" s="1508"/>
      <c r="K47" s="1503"/>
      <c r="L47" s="1504"/>
      <c r="M47" s="1172"/>
      <c r="N47" s="1508"/>
      <c r="O47" s="1503"/>
      <c r="P47" s="1504"/>
      <c r="Q47" s="1172"/>
      <c r="R47" s="1862"/>
      <c r="S47" s="1864"/>
      <c r="T47" s="1504"/>
      <c r="U47" s="19"/>
    </row>
    <row r="48" spans="1:21" ht="17.25" customHeight="1">
      <c r="A48" s="246" t="s">
        <v>54</v>
      </c>
      <c r="B48" s="20"/>
      <c r="C48" s="20"/>
      <c r="D48" s="258"/>
      <c r="E48" s="820">
        <f>+BS!E37</f>
        <v>0</v>
      </c>
      <c r="F48" s="820">
        <f>+BS!F37</f>
        <v>0</v>
      </c>
      <c r="G48" s="820">
        <v>1650</v>
      </c>
      <c r="H48" s="1174">
        <v>1650</v>
      </c>
      <c r="I48" s="1009">
        <v>1650</v>
      </c>
      <c r="J48" s="820">
        <v>1650</v>
      </c>
      <c r="K48" s="820">
        <v>1250</v>
      </c>
      <c r="L48" s="824">
        <v>1250</v>
      </c>
      <c r="M48" s="825">
        <v>1023</v>
      </c>
      <c r="N48" s="826">
        <v>1023</v>
      </c>
      <c r="O48" s="826">
        <v>1023</v>
      </c>
      <c r="P48" s="827">
        <v>1023</v>
      </c>
      <c r="Q48" s="825">
        <v>1650</v>
      </c>
      <c r="R48" s="2145">
        <v>1250</v>
      </c>
      <c r="S48" s="1244">
        <v>1650</v>
      </c>
      <c r="T48" s="827">
        <v>1023</v>
      </c>
      <c r="U48" s="19"/>
    </row>
    <row r="49" spans="1:21" ht="17.25" customHeight="1">
      <c r="A49" s="246" t="s">
        <v>55</v>
      </c>
      <c r="B49" s="20"/>
      <c r="C49" s="20"/>
      <c r="D49" s="258"/>
      <c r="E49" s="820">
        <f>+BS!E38</f>
        <v>0</v>
      </c>
      <c r="F49" s="820">
        <f>+BS!F38</f>
        <v>0</v>
      </c>
      <c r="G49" s="820">
        <v>2793</v>
      </c>
      <c r="H49" s="1174">
        <v>2763</v>
      </c>
      <c r="I49" s="1009">
        <v>2645</v>
      </c>
      <c r="J49" s="820">
        <v>2592</v>
      </c>
      <c r="K49" s="820">
        <v>2620</v>
      </c>
      <c r="L49" s="824">
        <v>2623</v>
      </c>
      <c r="M49" s="825">
        <v>2614</v>
      </c>
      <c r="N49" s="826">
        <v>2313</v>
      </c>
      <c r="O49" s="826">
        <v>2323</v>
      </c>
      <c r="P49" s="827">
        <v>2313</v>
      </c>
      <c r="Q49" s="825">
        <v>2793</v>
      </c>
      <c r="R49" s="2145">
        <v>2620</v>
      </c>
      <c r="S49" s="1244">
        <v>2645</v>
      </c>
      <c r="T49" s="827">
        <v>2614</v>
      </c>
      <c r="U49" s="19"/>
    </row>
    <row r="50" spans="1:21" ht="17.25" customHeight="1">
      <c r="A50" s="246" t="s">
        <v>60</v>
      </c>
      <c r="B50" s="20"/>
      <c r="C50" s="20"/>
      <c r="D50" s="258"/>
      <c r="E50" s="820">
        <f>+BS!E39</f>
        <v>0</v>
      </c>
      <c r="F50" s="820">
        <f>+BS!F39</f>
        <v>0</v>
      </c>
      <c r="G50" s="820">
        <v>57</v>
      </c>
      <c r="H50" s="1174">
        <v>57</v>
      </c>
      <c r="I50" s="1009">
        <v>73</v>
      </c>
      <c r="J50" s="820">
        <v>71</v>
      </c>
      <c r="K50" s="820">
        <v>69</v>
      </c>
      <c r="L50" s="824">
        <v>68</v>
      </c>
      <c r="M50" s="825">
        <v>67</v>
      </c>
      <c r="N50" s="826">
        <v>62</v>
      </c>
      <c r="O50" s="826">
        <v>59</v>
      </c>
      <c r="P50" s="827">
        <v>52</v>
      </c>
      <c r="Q50" s="825">
        <v>57</v>
      </c>
      <c r="R50" s="2145">
        <v>69</v>
      </c>
      <c r="S50" s="1244">
        <v>73</v>
      </c>
      <c r="T50" s="827">
        <v>67</v>
      </c>
      <c r="U50" s="19"/>
    </row>
    <row r="51" spans="1:21" ht="17.25" customHeight="1">
      <c r="A51" s="246" t="s">
        <v>56</v>
      </c>
      <c r="B51" s="20"/>
      <c r="C51" s="20"/>
      <c r="D51" s="258"/>
      <c r="E51" s="820">
        <f>+BS!E40</f>
        <v>0</v>
      </c>
      <c r="F51" s="820">
        <f>+BS!F40</f>
        <v>0</v>
      </c>
      <c r="G51" s="820">
        <v>7164</v>
      </c>
      <c r="H51" s="1174">
        <v>7065</v>
      </c>
      <c r="I51" s="1009">
        <v>6706</v>
      </c>
      <c r="J51" s="820">
        <v>6683</v>
      </c>
      <c r="K51" s="820">
        <v>6530</v>
      </c>
      <c r="L51" s="824">
        <v>6593</v>
      </c>
      <c r="M51" s="825">
        <v>6705</v>
      </c>
      <c r="N51" s="826">
        <v>6500</v>
      </c>
      <c r="O51" s="826">
        <v>6231</v>
      </c>
      <c r="P51" s="827">
        <v>5957</v>
      </c>
      <c r="Q51" s="825">
        <v>7164</v>
      </c>
      <c r="R51" s="2145">
        <v>6530</v>
      </c>
      <c r="S51" s="1244">
        <v>6706</v>
      </c>
      <c r="T51" s="827">
        <v>6705</v>
      </c>
      <c r="U51" s="19"/>
    </row>
    <row r="52" spans="1:21" ht="17.25" customHeight="1">
      <c r="A52" s="246" t="s">
        <v>248</v>
      </c>
      <c r="B52" s="20"/>
      <c r="C52" s="20"/>
      <c r="D52" s="258"/>
      <c r="E52" s="820">
        <f>+BS!E41</f>
        <v>0</v>
      </c>
      <c r="F52" s="820">
        <f>+BS!F41</f>
        <v>0</v>
      </c>
      <c r="G52" s="820">
        <v>221</v>
      </c>
      <c r="H52" s="1174">
        <v>173</v>
      </c>
      <c r="I52" s="1009">
        <v>218</v>
      </c>
      <c r="J52" s="820">
        <v>217</v>
      </c>
      <c r="K52" s="820">
        <v>145</v>
      </c>
      <c r="L52" s="824">
        <v>91</v>
      </c>
      <c r="M52" s="825">
        <v>145</v>
      </c>
      <c r="N52" s="826">
        <v>234</v>
      </c>
      <c r="O52" s="826">
        <v>304</v>
      </c>
      <c r="P52" s="827">
        <v>362</v>
      </c>
      <c r="Q52" s="825">
        <v>221</v>
      </c>
      <c r="R52" s="2145">
        <v>145</v>
      </c>
      <c r="S52" s="1244">
        <v>218</v>
      </c>
      <c r="T52" s="827">
        <v>145</v>
      </c>
      <c r="U52" s="19"/>
    </row>
    <row r="53" spans="1:21" ht="17.25" customHeight="1">
      <c r="A53" s="255" t="s">
        <v>102</v>
      </c>
      <c r="B53" s="20"/>
      <c r="C53" s="20"/>
      <c r="D53" s="258"/>
      <c r="E53" s="820">
        <f>+BS!E42</f>
        <v>0</v>
      </c>
      <c r="F53" s="820">
        <f>+BS!F42</f>
        <v>0</v>
      </c>
      <c r="G53" s="820">
        <v>798</v>
      </c>
      <c r="H53" s="1174">
        <v>799</v>
      </c>
      <c r="I53" s="1009">
        <v>810</v>
      </c>
      <c r="J53" s="820">
        <v>804</v>
      </c>
      <c r="K53" s="820">
        <v>796</v>
      </c>
      <c r="L53" s="824">
        <v>789</v>
      </c>
      <c r="M53" s="825">
        <v>801</v>
      </c>
      <c r="N53" s="826">
        <v>784</v>
      </c>
      <c r="O53" s="826">
        <v>785</v>
      </c>
      <c r="P53" s="827">
        <v>786</v>
      </c>
      <c r="Q53" s="825">
        <v>798</v>
      </c>
      <c r="R53" s="2145">
        <v>796</v>
      </c>
      <c r="S53" s="1244">
        <v>810</v>
      </c>
      <c r="T53" s="827">
        <v>801</v>
      </c>
      <c r="U53" s="19"/>
    </row>
    <row r="54" spans="1:21" ht="17.25" customHeight="1" thickBot="1">
      <c r="A54" s="403" t="s">
        <v>53</v>
      </c>
      <c r="B54" s="404"/>
      <c r="C54" s="404"/>
      <c r="D54" s="405"/>
      <c r="E54" s="1173">
        <f t="shared" ref="E54:L54" si="2">SUM(E48:E53)</f>
        <v>0</v>
      </c>
      <c r="F54" s="1509">
        <f t="shared" si="2"/>
        <v>0</v>
      </c>
      <c r="G54" s="1509">
        <v>12683</v>
      </c>
      <c r="H54" s="1310">
        <v>12507</v>
      </c>
      <c r="I54" s="2165">
        <v>12102</v>
      </c>
      <c r="J54" s="1509">
        <v>12017</v>
      </c>
      <c r="K54" s="1509">
        <v>11410</v>
      </c>
      <c r="L54" s="2165">
        <v>11414</v>
      </c>
      <c r="M54" s="1312">
        <v>11355</v>
      </c>
      <c r="N54" s="1149">
        <v>10916</v>
      </c>
      <c r="O54" s="1149">
        <v>10725</v>
      </c>
      <c r="P54" s="1313">
        <v>10493</v>
      </c>
      <c r="Q54" s="1312">
        <v>12683</v>
      </c>
      <c r="R54" s="1856">
        <v>11410</v>
      </c>
      <c r="S54" s="1859">
        <v>12102</v>
      </c>
      <c r="T54" s="1313">
        <v>11355</v>
      </c>
      <c r="U54" s="19"/>
    </row>
    <row r="55" spans="1:21" ht="9.9499999999999993" customHeight="1">
      <c r="E55" s="19"/>
      <c r="F55" s="19"/>
      <c r="G55" s="19"/>
      <c r="H55" s="19"/>
      <c r="I55" s="19"/>
      <c r="J55" s="19"/>
      <c r="K55" s="19"/>
      <c r="L55" s="19"/>
      <c r="M55" s="19"/>
      <c r="N55" s="19"/>
      <c r="O55" s="19"/>
      <c r="P55" s="19"/>
      <c r="Q55" s="19"/>
      <c r="R55" s="19"/>
      <c r="S55" s="19"/>
      <c r="T55" s="19"/>
      <c r="U55" s="19"/>
    </row>
    <row r="56" spans="1:21">
      <c r="E56" s="20"/>
      <c r="F56" s="19"/>
      <c r="G56" s="19"/>
      <c r="H56" s="19"/>
      <c r="I56" s="20"/>
      <c r="J56" s="19"/>
      <c r="K56" s="19"/>
      <c r="L56" s="19"/>
      <c r="M56" s="20"/>
      <c r="N56" s="19"/>
      <c r="O56" s="19"/>
      <c r="P56" s="19"/>
      <c r="Q56" s="19"/>
      <c r="R56" s="19"/>
      <c r="S56" s="19"/>
      <c r="T56" s="19"/>
      <c r="U56" s="19"/>
    </row>
  </sheetData>
  <customSheetViews>
    <customSheetView guid="{6E56944C-2EC7-4E86-A58B-8D822666CEE1}" scale="65" colorId="22" showGridLines="0" fitToPage="1" hiddenRows="1" hiddenColumns="1" showRuler="0">
      <pane xSplit="4" ySplit="5" topLeftCell="G21" activePane="bottomRight" state="frozen"/>
      <selection pane="bottomRight" activeCell="A41" sqref="A41"/>
      <pageMargins left="0.3" right="0.22" top="0.38" bottom="0.511811023622047" header="0.27" footer="0.27559055118110198"/>
      <pageSetup scale="61" orientation="landscape" r:id="rId1"/>
      <headerFooter alignWithMargins="0">
        <oddFooter>&amp;L&amp;"Tahoma,Italic"National Bank of Canada Supplementary Financial Information&amp;R&amp;"Tahoma,Italic"&amp;A</oddFooter>
      </headerFooter>
    </customSheetView>
  </customSheetViews>
  <mergeCells count="9">
    <mergeCell ref="A32:D32"/>
    <mergeCell ref="A1:T1"/>
    <mergeCell ref="M3:P3"/>
    <mergeCell ref="I3:L3"/>
    <mergeCell ref="A28:D28"/>
    <mergeCell ref="E3:H3"/>
    <mergeCell ref="A30:D30"/>
    <mergeCell ref="Q3:R3"/>
    <mergeCell ref="S3:T3"/>
  </mergeCells>
  <phoneticPr fontId="14" type="noConversion"/>
  <printOptions horizontalCentered="1"/>
  <pageMargins left="0.31496062992125984" right="0.31496062992125984" top="0.39370078740157483" bottom="0.39370078740157483" header="0.19685039370078741" footer="0.19685039370078741"/>
  <pageSetup scale="61" orientation="landscape" r:id="rId2"/>
  <headerFooter scaleWithDoc="0" alignWithMargins="0">
    <oddFooter>&amp;L&amp;"MetaBookLF-Roman,Italique"&amp;8National Bank of Canada - Supplementary Financial Information&amp;R&amp;"MetaBookLF-Roman,Italique"&amp;8page &amp;P</oddFooter>
  </headerFooter>
  <legacyDrawing r:id="rId3"/>
  <oleObjects>
    <oleObject progId="Word.Document.8" shapeId="32770" r:id="rId4"/>
  </oleObjects>
</worksheet>
</file>

<file path=xl/worksheets/sheet18.xml><?xml version="1.0" encoding="utf-8"?>
<worksheet xmlns="http://schemas.openxmlformats.org/spreadsheetml/2006/main" xmlns:r="http://schemas.openxmlformats.org/officeDocument/2006/relationships">
  <sheetPr transitionEvaluation="1" codeName="Feuil19">
    <tabColor rgb="FFCCFFCC"/>
    <pageSetUpPr fitToPage="1"/>
  </sheetPr>
  <dimension ref="A1:V55"/>
  <sheetViews>
    <sheetView showGridLines="0" showZeros="0" defaultGridColor="0" view="pageBreakPreview" colorId="22" zoomScale="85" zoomScaleNormal="85" zoomScaleSheetLayoutView="85" workbookViewId="0">
      <selection activeCell="H20" sqref="H20"/>
    </sheetView>
  </sheetViews>
  <sheetFormatPr baseColWidth="10" defaultColWidth="8.88671875" defaultRowHeight="15"/>
  <cols>
    <col min="1" max="3" width="16.77734375" style="19" customWidth="1"/>
    <col min="4" max="4" width="18.5546875" style="19" customWidth="1"/>
    <col min="5" max="6" width="8.77734375" style="19" hidden="1" customWidth="1"/>
    <col min="7" max="8" width="8.77734375" style="19" customWidth="1"/>
    <col min="9" max="9" width="7.77734375" style="19" customWidth="1"/>
    <col min="10" max="20" width="8.77734375" style="19" customWidth="1"/>
    <col min="21" max="21" width="1.77734375" style="19" customWidth="1"/>
    <col min="22" max="16384" width="8.88671875" style="19"/>
  </cols>
  <sheetData>
    <row r="1" spans="1:20" ht="33" customHeight="1">
      <c r="A1" s="2578" t="s">
        <v>140</v>
      </c>
      <c r="B1" s="2578"/>
      <c r="C1" s="2578"/>
      <c r="D1" s="2578"/>
      <c r="E1" s="2578"/>
      <c r="F1" s="2578"/>
      <c r="G1" s="2578"/>
      <c r="H1" s="2578"/>
      <c r="I1" s="2578"/>
      <c r="J1" s="2578"/>
      <c r="K1" s="2578"/>
      <c r="L1" s="2578"/>
      <c r="M1" s="2578"/>
      <c r="N1" s="2578"/>
      <c r="O1" s="2578"/>
      <c r="P1" s="2578"/>
      <c r="Q1" s="2578"/>
      <c r="R1" s="2578"/>
      <c r="S1" s="2578"/>
      <c r="T1" s="2578"/>
    </row>
    <row r="2" spans="1:20" ht="12" customHeight="1" thickBot="1">
      <c r="S2" s="358"/>
    </row>
    <row r="3" spans="1:20" ht="17.25" customHeight="1">
      <c r="D3" s="258"/>
      <c r="E3" s="2630">
        <f>+Highlights!E3</f>
        <v>2017</v>
      </c>
      <c r="F3" s="2631"/>
      <c r="G3" s="2631"/>
      <c r="H3" s="2633"/>
      <c r="I3" s="2630">
        <f>+Highlights!I3</f>
        <v>2016</v>
      </c>
      <c r="J3" s="2631"/>
      <c r="K3" s="2631"/>
      <c r="L3" s="2633"/>
      <c r="M3" s="2630">
        <f>+Highlights!M3</f>
        <v>2015</v>
      </c>
      <c r="N3" s="2631"/>
      <c r="O3" s="2631"/>
      <c r="P3" s="2633"/>
      <c r="Q3" s="2588" t="s">
        <v>187</v>
      </c>
      <c r="R3" s="2590"/>
      <c r="S3" s="2588" t="s">
        <v>658</v>
      </c>
      <c r="T3" s="2590"/>
    </row>
    <row r="4" spans="1:20" ht="17.25" customHeight="1" thickBot="1">
      <c r="A4" s="195" t="s">
        <v>198</v>
      </c>
      <c r="B4" s="195"/>
      <c r="C4" s="195"/>
      <c r="D4" s="197"/>
      <c r="E4" s="373" t="s">
        <v>1</v>
      </c>
      <c r="F4" s="200" t="s">
        <v>2</v>
      </c>
      <c r="G4" s="201" t="s">
        <v>3</v>
      </c>
      <c r="H4" s="207" t="s">
        <v>4</v>
      </c>
      <c r="I4" s="373" t="s">
        <v>1</v>
      </c>
      <c r="J4" s="200" t="s">
        <v>2</v>
      </c>
      <c r="K4" s="201" t="s">
        <v>3</v>
      </c>
      <c r="L4" s="207" t="s">
        <v>4</v>
      </c>
      <c r="M4" s="373" t="s">
        <v>1</v>
      </c>
      <c r="N4" s="200" t="s">
        <v>2</v>
      </c>
      <c r="O4" s="201" t="s">
        <v>3</v>
      </c>
      <c r="P4" s="207" t="s">
        <v>4</v>
      </c>
      <c r="Q4" s="374">
        <f>+Highlights!Q4</f>
        <v>2017</v>
      </c>
      <c r="R4" s="1854">
        <f>+Highlights!R4</f>
        <v>2016</v>
      </c>
      <c r="S4" s="1865">
        <f>+Highlights!S4</f>
        <v>2016</v>
      </c>
      <c r="T4" s="740">
        <f>+Highlights!T4</f>
        <v>2015</v>
      </c>
    </row>
    <row r="5" spans="1:20" ht="17.25" hidden="1" customHeight="1" thickBot="1">
      <c r="B5" s="195"/>
      <c r="C5" s="195"/>
      <c r="D5" s="195"/>
      <c r="E5" s="195"/>
      <c r="F5" s="195"/>
      <c r="G5" s="711"/>
      <c r="H5" s="711"/>
      <c r="I5" s="195"/>
      <c r="J5" s="195"/>
      <c r="K5" s="375"/>
      <c r="L5" s="375"/>
      <c r="M5" s="195"/>
      <c r="N5" s="195"/>
      <c r="O5" s="375"/>
      <c r="P5" s="375"/>
      <c r="Q5" s="711"/>
      <c r="R5" s="1640"/>
      <c r="S5" s="1866"/>
      <c r="T5" s="741"/>
    </row>
    <row r="6" spans="1:20" ht="17.25" customHeight="1">
      <c r="A6" s="1087" t="s">
        <v>147</v>
      </c>
      <c r="B6" s="1086"/>
      <c r="C6" s="376"/>
      <c r="D6" s="377"/>
      <c r="E6" s="1194">
        <f>+Highlights!E5</f>
        <v>0</v>
      </c>
      <c r="F6" s="1510">
        <f>+Highlights!F5</f>
        <v>0</v>
      </c>
      <c r="G6" s="1511">
        <v>484</v>
      </c>
      <c r="H6" s="1512">
        <v>497</v>
      </c>
      <c r="I6" s="1194">
        <v>307</v>
      </c>
      <c r="J6" s="1510">
        <v>478</v>
      </c>
      <c r="K6" s="1511">
        <v>210</v>
      </c>
      <c r="L6" s="1512">
        <v>261</v>
      </c>
      <c r="M6" s="1194">
        <v>347</v>
      </c>
      <c r="N6" s="1510">
        <v>453</v>
      </c>
      <c r="O6" s="1511">
        <v>404</v>
      </c>
      <c r="P6" s="1512">
        <v>415</v>
      </c>
      <c r="Q6" s="2166">
        <v>981</v>
      </c>
      <c r="R6" s="2167">
        <v>471</v>
      </c>
      <c r="S6" s="2168">
        <v>1256</v>
      </c>
      <c r="T6" s="1512">
        <v>1619</v>
      </c>
    </row>
    <row r="7" spans="1:20" ht="17.25" customHeight="1">
      <c r="A7" s="378"/>
      <c r="B7" s="195"/>
      <c r="C7" s="195"/>
      <c r="D7" s="197"/>
      <c r="E7" s="1195"/>
      <c r="F7" s="1513"/>
      <c r="G7" s="1514"/>
      <c r="H7" s="1515"/>
      <c r="I7" s="1195"/>
      <c r="J7" s="1513"/>
      <c r="K7" s="1514"/>
      <c r="L7" s="1515"/>
      <c r="M7" s="1195"/>
      <c r="N7" s="1513"/>
      <c r="O7" s="1514"/>
      <c r="P7" s="1515"/>
      <c r="Q7" s="2169"/>
      <c r="R7" s="1327"/>
      <c r="S7" s="2170"/>
      <c r="T7" s="2171"/>
    </row>
    <row r="8" spans="1:20" ht="17.25" customHeight="1">
      <c r="A8" s="222" t="s">
        <v>97</v>
      </c>
      <c r="B8" s="195"/>
      <c r="C8" s="195"/>
      <c r="D8" s="197"/>
      <c r="E8" s="798"/>
      <c r="F8" s="799"/>
      <c r="G8" s="800"/>
      <c r="H8" s="801"/>
      <c r="I8" s="798"/>
      <c r="J8" s="799"/>
      <c r="K8" s="800"/>
      <c r="L8" s="801"/>
      <c r="M8" s="798"/>
      <c r="N8" s="799"/>
      <c r="O8" s="800"/>
      <c r="P8" s="801"/>
      <c r="Q8" s="2169"/>
      <c r="R8" s="1327"/>
      <c r="S8" s="2170"/>
      <c r="T8" s="2171"/>
    </row>
    <row r="9" spans="1:20" ht="17.25" customHeight="1">
      <c r="A9" s="222"/>
      <c r="B9" s="195"/>
      <c r="C9" s="195"/>
      <c r="D9" s="197"/>
      <c r="E9" s="798"/>
      <c r="F9" s="799"/>
      <c r="G9" s="800"/>
      <c r="H9" s="801"/>
      <c r="I9" s="798"/>
      <c r="J9" s="799"/>
      <c r="K9" s="800"/>
      <c r="L9" s="801"/>
      <c r="M9" s="798"/>
      <c r="N9" s="799"/>
      <c r="O9" s="800"/>
      <c r="P9" s="801"/>
      <c r="Q9" s="2169"/>
      <c r="R9" s="1327"/>
      <c r="S9" s="2170"/>
      <c r="T9" s="2171"/>
    </row>
    <row r="10" spans="1:20" ht="17.25" customHeight="1">
      <c r="A10" s="378" t="s">
        <v>246</v>
      </c>
      <c r="B10" s="20"/>
      <c r="C10" s="195"/>
      <c r="D10" s="197"/>
      <c r="E10" s="798"/>
      <c r="F10" s="799"/>
      <c r="G10" s="800"/>
      <c r="H10" s="801"/>
      <c r="I10" s="798"/>
      <c r="J10" s="799"/>
      <c r="K10" s="800"/>
      <c r="L10" s="801"/>
      <c r="M10" s="798"/>
      <c r="N10" s="799"/>
      <c r="O10" s="800"/>
      <c r="P10" s="801"/>
      <c r="Q10" s="2169"/>
      <c r="R10" s="1327"/>
      <c r="S10" s="2170"/>
      <c r="T10" s="2171"/>
    </row>
    <row r="11" spans="1:20" ht="17.25" customHeight="1">
      <c r="A11" s="378" t="s">
        <v>528</v>
      </c>
      <c r="B11" s="195"/>
      <c r="C11" s="195"/>
      <c r="D11" s="197"/>
      <c r="E11" s="798"/>
      <c r="F11" s="799"/>
      <c r="G11" s="800">
        <v>94</v>
      </c>
      <c r="H11" s="801">
        <v>-57</v>
      </c>
      <c r="I11" s="798">
        <v>38</v>
      </c>
      <c r="J11" s="799">
        <v>54</v>
      </c>
      <c r="K11" s="800">
        <v>-140</v>
      </c>
      <c r="L11" s="801">
        <v>110</v>
      </c>
      <c r="M11" s="798">
        <v>-10</v>
      </c>
      <c r="N11" s="799">
        <v>106</v>
      </c>
      <c r="O11" s="800">
        <v>-102</v>
      </c>
      <c r="P11" s="801">
        <v>120</v>
      </c>
      <c r="Q11" s="2169">
        <v>37</v>
      </c>
      <c r="R11" s="1327">
        <v>-30</v>
      </c>
      <c r="S11" s="2170">
        <v>62</v>
      </c>
      <c r="T11" s="2171">
        <v>114</v>
      </c>
    </row>
    <row r="12" spans="1:20" ht="17.25" customHeight="1">
      <c r="A12" s="378" t="s">
        <v>581</v>
      </c>
      <c r="B12" s="195"/>
      <c r="C12" s="195"/>
      <c r="D12" s="197"/>
      <c r="E12" s="798"/>
      <c r="F12" s="799"/>
      <c r="G12" s="800"/>
      <c r="H12" s="801"/>
      <c r="I12" s="798"/>
      <c r="J12" s="799"/>
      <c r="K12" s="800"/>
      <c r="L12" s="801"/>
      <c r="M12" s="798"/>
      <c r="N12" s="799"/>
      <c r="O12" s="800"/>
      <c r="P12" s="801"/>
      <c r="Q12" s="2172"/>
      <c r="R12" s="800"/>
      <c r="S12" s="2173"/>
      <c r="T12" s="801"/>
    </row>
    <row r="13" spans="1:20" ht="17.25" customHeight="1">
      <c r="A13" s="1238" t="s">
        <v>582</v>
      </c>
      <c r="B13" s="195"/>
      <c r="C13" s="195"/>
      <c r="D13" s="197"/>
      <c r="E13" s="798"/>
      <c r="F13" s="799"/>
      <c r="G13" s="800">
        <v>0</v>
      </c>
      <c r="H13" s="801">
        <v>0</v>
      </c>
      <c r="I13" s="798">
        <v>0</v>
      </c>
      <c r="J13" s="799">
        <v>0</v>
      </c>
      <c r="K13" s="800">
        <v>0</v>
      </c>
      <c r="L13" s="801">
        <v>-12</v>
      </c>
      <c r="M13" s="798">
        <v>0</v>
      </c>
      <c r="N13" s="799">
        <v>0</v>
      </c>
      <c r="O13" s="800">
        <v>0</v>
      </c>
      <c r="P13" s="801">
        <v>0</v>
      </c>
      <c r="Q13" s="2169">
        <v>0</v>
      </c>
      <c r="R13" s="1327">
        <v>-12</v>
      </c>
      <c r="S13" s="2170">
        <v>-12</v>
      </c>
      <c r="T13" s="2171">
        <v>0</v>
      </c>
    </row>
    <row r="14" spans="1:20" ht="17.25" customHeight="1">
      <c r="A14" s="1238"/>
      <c r="B14" s="195"/>
      <c r="C14" s="195"/>
      <c r="D14" s="197"/>
      <c r="E14" s="1219"/>
      <c r="F14" s="799"/>
      <c r="G14" s="800"/>
      <c r="H14" s="801"/>
      <c r="I14" s="1219"/>
      <c r="J14" s="799"/>
      <c r="K14" s="800"/>
      <c r="L14" s="801"/>
      <c r="M14" s="1219"/>
      <c r="N14" s="799"/>
      <c r="O14" s="800"/>
      <c r="P14" s="801"/>
      <c r="Q14" s="2169"/>
      <c r="R14" s="1327"/>
      <c r="S14" s="2170"/>
      <c r="T14" s="2171"/>
    </row>
    <row r="15" spans="1:20" ht="17.25" customHeight="1">
      <c r="A15" s="378" t="s">
        <v>636</v>
      </c>
      <c r="B15" s="195"/>
      <c r="C15" s="195"/>
      <c r="D15" s="197"/>
      <c r="E15" s="798"/>
      <c r="F15" s="799"/>
      <c r="G15" s="800">
        <v>-36</v>
      </c>
      <c r="H15" s="801">
        <v>24</v>
      </c>
      <c r="I15" s="798">
        <v>-17</v>
      </c>
      <c r="J15" s="799">
        <v>-33</v>
      </c>
      <c r="K15" s="800">
        <v>108</v>
      </c>
      <c r="L15" s="801">
        <v>-91</v>
      </c>
      <c r="M15" s="798">
        <v>7</v>
      </c>
      <c r="N15" s="799">
        <v>-84</v>
      </c>
      <c r="O15" s="800">
        <v>74</v>
      </c>
      <c r="P15" s="801">
        <v>-104</v>
      </c>
      <c r="Q15" s="2169">
        <v>-12</v>
      </c>
      <c r="R15" s="1327">
        <v>17</v>
      </c>
      <c r="S15" s="2170">
        <v>-33</v>
      </c>
      <c r="T15" s="2171">
        <v>-107</v>
      </c>
    </row>
    <row r="16" spans="1:20" ht="17.25" customHeight="1">
      <c r="A16" s="1238" t="s">
        <v>588</v>
      </c>
      <c r="B16" s="195"/>
      <c r="C16" s="195"/>
      <c r="D16" s="197"/>
      <c r="E16" s="1219"/>
      <c r="F16" s="799"/>
      <c r="G16" s="800"/>
      <c r="H16" s="801"/>
      <c r="I16" s="1219"/>
      <c r="J16" s="799"/>
      <c r="K16" s="800"/>
      <c r="L16" s="801"/>
      <c r="M16" s="1219"/>
      <c r="N16" s="799"/>
      <c r="O16" s="800"/>
      <c r="P16" s="801"/>
      <c r="Q16" s="2169"/>
      <c r="R16" s="1327"/>
      <c r="S16" s="2170"/>
      <c r="T16" s="2171"/>
    </row>
    <row r="17" spans="1:20" ht="17.25" customHeight="1">
      <c r="A17" s="1238" t="s">
        <v>529</v>
      </c>
      <c r="B17" s="195"/>
      <c r="C17" s="195"/>
      <c r="D17" s="197"/>
      <c r="E17" s="1219"/>
      <c r="F17" s="799"/>
      <c r="G17" s="800">
        <v>0</v>
      </c>
      <c r="H17" s="801">
        <v>0</v>
      </c>
      <c r="I17" s="1219">
        <v>0</v>
      </c>
      <c r="J17" s="799">
        <v>0</v>
      </c>
      <c r="K17" s="800">
        <v>0</v>
      </c>
      <c r="L17" s="801">
        <v>5</v>
      </c>
      <c r="M17" s="1219">
        <v>0</v>
      </c>
      <c r="N17" s="799">
        <v>0</v>
      </c>
      <c r="O17" s="800">
        <v>0</v>
      </c>
      <c r="P17" s="801">
        <v>0</v>
      </c>
      <c r="Q17" s="2169">
        <v>0</v>
      </c>
      <c r="R17" s="1327">
        <v>5</v>
      </c>
      <c r="S17" s="2170">
        <v>5</v>
      </c>
      <c r="T17" s="2171">
        <v>0</v>
      </c>
    </row>
    <row r="18" spans="1:20" ht="17.25" hidden="1" customHeight="1">
      <c r="A18" s="378"/>
      <c r="B18" s="195"/>
      <c r="C18" s="195"/>
      <c r="D18" s="197"/>
      <c r="E18" s="798"/>
      <c r="F18" s="799"/>
      <c r="G18" s="800"/>
      <c r="H18" s="801"/>
      <c r="I18" s="798"/>
      <c r="J18" s="799"/>
      <c r="K18" s="800"/>
      <c r="L18" s="801"/>
      <c r="M18" s="798"/>
      <c r="N18" s="799"/>
      <c r="O18" s="800"/>
      <c r="P18" s="801"/>
      <c r="Q18" s="2169"/>
      <c r="R18" s="1327"/>
      <c r="S18" s="2170"/>
      <c r="T18" s="2171"/>
    </row>
    <row r="19" spans="1:20" ht="17.25" hidden="1" customHeight="1">
      <c r="A19" s="378" t="s">
        <v>193</v>
      </c>
      <c r="B19" s="195"/>
      <c r="C19" s="195"/>
      <c r="D19" s="197"/>
      <c r="E19" s="798"/>
      <c r="F19" s="799"/>
      <c r="G19" s="800"/>
      <c r="H19" s="801">
        <v>0</v>
      </c>
      <c r="I19" s="798"/>
      <c r="J19" s="799"/>
      <c r="K19" s="800"/>
      <c r="L19" s="801">
        <v>0</v>
      </c>
      <c r="M19" s="798">
        <v>0</v>
      </c>
      <c r="N19" s="799">
        <v>0</v>
      </c>
      <c r="O19" s="800">
        <v>0</v>
      </c>
      <c r="P19" s="801">
        <v>0</v>
      </c>
      <c r="Q19" s="2169">
        <v>0</v>
      </c>
      <c r="R19" s="1327">
        <v>0</v>
      </c>
      <c r="S19" s="2170">
        <v>0</v>
      </c>
      <c r="T19" s="2171">
        <v>0</v>
      </c>
    </row>
    <row r="20" spans="1:20" ht="17.25" customHeight="1">
      <c r="A20" s="378"/>
      <c r="B20" s="20"/>
      <c r="C20" s="195"/>
      <c r="D20" s="197"/>
      <c r="E20" s="798"/>
      <c r="F20" s="799"/>
      <c r="G20" s="800"/>
      <c r="H20" s="801"/>
      <c r="I20" s="798"/>
      <c r="J20" s="799"/>
      <c r="K20" s="800"/>
      <c r="L20" s="801"/>
      <c r="M20" s="798"/>
      <c r="N20" s="799"/>
      <c r="O20" s="800"/>
      <c r="P20" s="801"/>
      <c r="Q20" s="2172"/>
      <c r="R20" s="800"/>
      <c r="S20" s="2173"/>
      <c r="T20" s="801"/>
    </row>
    <row r="21" spans="1:20" ht="17.25" customHeight="1">
      <c r="A21" s="222" t="s">
        <v>250</v>
      </c>
      <c r="B21" s="367"/>
      <c r="C21" s="367"/>
      <c r="D21" s="381"/>
      <c r="E21" s="1196">
        <f>E11+E13+E15+E17</f>
        <v>0</v>
      </c>
      <c r="F21" s="1516">
        <f>F11+F13+F15+F17</f>
        <v>0</v>
      </c>
      <c r="G21" s="1517">
        <v>58</v>
      </c>
      <c r="H21" s="1518">
        <v>-33</v>
      </c>
      <c r="I21" s="1196">
        <v>21</v>
      </c>
      <c r="J21" s="1516">
        <v>21</v>
      </c>
      <c r="K21" s="1517">
        <v>-32</v>
      </c>
      <c r="L21" s="1518">
        <v>12</v>
      </c>
      <c r="M21" s="1196">
        <v>-3</v>
      </c>
      <c r="N21" s="1516">
        <v>22</v>
      </c>
      <c r="O21" s="1517">
        <v>-28</v>
      </c>
      <c r="P21" s="1518">
        <v>16</v>
      </c>
      <c r="Q21" s="2174">
        <v>25</v>
      </c>
      <c r="R21" s="2175">
        <v>-20</v>
      </c>
      <c r="S21" s="2176">
        <v>22</v>
      </c>
      <c r="T21" s="2177">
        <v>7</v>
      </c>
    </row>
    <row r="22" spans="1:20" ht="17.25" customHeight="1">
      <c r="A22" s="378"/>
      <c r="B22" s="195"/>
      <c r="C22" s="195"/>
      <c r="D22" s="197"/>
      <c r="E22" s="798"/>
      <c r="F22" s="799"/>
      <c r="G22" s="800"/>
      <c r="H22" s="801"/>
      <c r="I22" s="798"/>
      <c r="J22" s="799"/>
      <c r="K22" s="800"/>
      <c r="L22" s="801"/>
      <c r="M22" s="798"/>
      <c r="N22" s="799"/>
      <c r="O22" s="800"/>
      <c r="P22" s="801"/>
      <c r="Q22" s="2169"/>
      <c r="R22" s="1327"/>
      <c r="S22" s="2170"/>
      <c r="T22" s="2171"/>
    </row>
    <row r="23" spans="1:20" ht="17.25" customHeight="1">
      <c r="A23" s="378" t="s">
        <v>139</v>
      </c>
      <c r="B23" s="20"/>
      <c r="C23" s="195"/>
      <c r="D23" s="197"/>
      <c r="E23" s="798"/>
      <c r="F23" s="799"/>
      <c r="G23" s="800">
        <v>65</v>
      </c>
      <c r="H23" s="801">
        <v>21</v>
      </c>
      <c r="I23" s="798">
        <v>23</v>
      </c>
      <c r="J23" s="799">
        <v>74</v>
      </c>
      <c r="K23" s="800">
        <v>82</v>
      </c>
      <c r="L23" s="801">
        <v>-66</v>
      </c>
      <c r="M23" s="798">
        <v>-121</v>
      </c>
      <c r="N23" s="799">
        <v>-14</v>
      </c>
      <c r="O23" s="800">
        <v>-9</v>
      </c>
      <c r="P23" s="801">
        <v>69</v>
      </c>
      <c r="Q23" s="2169">
        <v>86</v>
      </c>
      <c r="R23" s="1327">
        <v>16</v>
      </c>
      <c r="S23" s="2170">
        <v>113</v>
      </c>
      <c r="T23" s="2171">
        <v>-75</v>
      </c>
    </row>
    <row r="24" spans="1:20" ht="15" customHeight="1">
      <c r="A24" s="222"/>
      <c r="B24" s="20"/>
      <c r="C24" s="195"/>
      <c r="D24" s="197"/>
      <c r="E24" s="1197"/>
      <c r="F24" s="1519"/>
      <c r="G24" s="1520"/>
      <c r="H24" s="1521"/>
      <c r="I24" s="1197"/>
      <c r="J24" s="1519"/>
      <c r="K24" s="1520"/>
      <c r="L24" s="1521"/>
      <c r="M24" s="1197"/>
      <c r="N24" s="1519"/>
      <c r="O24" s="1520"/>
      <c r="P24" s="1521"/>
      <c r="Q24" s="2169"/>
      <c r="R24" s="1327"/>
      <c r="S24" s="2170"/>
      <c r="T24" s="2171"/>
    </row>
    <row r="25" spans="1:20" ht="17.25" customHeight="1">
      <c r="A25" s="246" t="s">
        <v>239</v>
      </c>
      <c r="B25" s="20"/>
      <c r="C25" s="20"/>
      <c r="D25" s="197"/>
      <c r="E25" s="1197"/>
      <c r="F25" s="1519"/>
      <c r="G25" s="1520"/>
      <c r="H25" s="1521"/>
      <c r="I25" s="1197"/>
      <c r="J25" s="1519"/>
      <c r="K25" s="1520"/>
      <c r="L25" s="1521"/>
      <c r="M25" s="1197"/>
      <c r="N25" s="1519"/>
      <c r="O25" s="1520"/>
      <c r="P25" s="1521"/>
      <c r="Q25" s="2169"/>
      <c r="R25" s="1327"/>
      <c r="S25" s="2170"/>
      <c r="T25" s="2171"/>
    </row>
    <row r="26" spans="1:20" ht="17.25" customHeight="1">
      <c r="A26" s="378" t="s">
        <v>529</v>
      </c>
      <c r="B26" s="195"/>
      <c r="C26" s="195"/>
      <c r="D26" s="197"/>
      <c r="E26" s="1197"/>
      <c r="F26" s="1519"/>
      <c r="G26" s="1520">
        <v>-35</v>
      </c>
      <c r="H26" s="1521">
        <v>-29</v>
      </c>
      <c r="I26" s="1197">
        <v>-13</v>
      </c>
      <c r="J26" s="1519">
        <v>-27</v>
      </c>
      <c r="K26" s="1520">
        <v>-30</v>
      </c>
      <c r="L26" s="1521">
        <v>-4</v>
      </c>
      <c r="M26" s="1197">
        <v>3</v>
      </c>
      <c r="N26" s="1519">
        <v>-22</v>
      </c>
      <c r="O26" s="1520">
        <v>-53</v>
      </c>
      <c r="P26" s="1521">
        <v>-9</v>
      </c>
      <c r="Q26" s="2169">
        <v>-64</v>
      </c>
      <c r="R26" s="1327">
        <v>-34</v>
      </c>
      <c r="S26" s="2170">
        <v>-74</v>
      </c>
      <c r="T26" s="2171">
        <v>-81</v>
      </c>
    </row>
    <row r="27" spans="1:20" ht="17.25" customHeight="1">
      <c r="A27" s="378"/>
      <c r="B27" s="20"/>
      <c r="C27" s="20"/>
      <c r="D27" s="197"/>
      <c r="E27" s="1197"/>
      <c r="F27" s="1519"/>
      <c r="G27" s="1520"/>
      <c r="H27" s="1521"/>
      <c r="I27" s="1197"/>
      <c r="J27" s="1519"/>
      <c r="K27" s="1520"/>
      <c r="L27" s="1521"/>
      <c r="M27" s="1197"/>
      <c r="N27" s="1519"/>
      <c r="O27" s="1520"/>
      <c r="P27" s="1521"/>
      <c r="Q27" s="2169"/>
      <c r="R27" s="1327"/>
      <c r="S27" s="2170"/>
      <c r="T27" s="2171"/>
    </row>
    <row r="28" spans="1:20" ht="17.25" customHeight="1">
      <c r="A28" s="222" t="s">
        <v>637</v>
      </c>
      <c r="B28" s="367"/>
      <c r="C28" s="367"/>
      <c r="D28" s="381"/>
      <c r="E28" s="1196">
        <f>E23+E26</f>
        <v>0</v>
      </c>
      <c r="F28" s="1516">
        <f>F23+F26</f>
        <v>0</v>
      </c>
      <c r="G28" s="1517">
        <v>30</v>
      </c>
      <c r="H28" s="1518">
        <v>-8</v>
      </c>
      <c r="I28" s="1196">
        <v>10</v>
      </c>
      <c r="J28" s="1516">
        <v>47</v>
      </c>
      <c r="K28" s="1517">
        <v>52</v>
      </c>
      <c r="L28" s="1518">
        <v>-70</v>
      </c>
      <c r="M28" s="1196">
        <v>-118</v>
      </c>
      <c r="N28" s="1516">
        <v>-36</v>
      </c>
      <c r="O28" s="1517">
        <v>-62</v>
      </c>
      <c r="P28" s="1518">
        <v>60</v>
      </c>
      <c r="Q28" s="2174">
        <v>22</v>
      </c>
      <c r="R28" s="2175">
        <v>-18</v>
      </c>
      <c r="S28" s="2176">
        <v>39</v>
      </c>
      <c r="T28" s="2177">
        <v>-156</v>
      </c>
    </row>
    <row r="29" spans="1:20" ht="17.25" customHeight="1">
      <c r="A29" s="222"/>
      <c r="B29" s="20"/>
      <c r="C29" s="367"/>
      <c r="D29" s="381"/>
      <c r="E29" s="1198"/>
      <c r="F29" s="1522"/>
      <c r="G29" s="1523"/>
      <c r="H29" s="1524"/>
      <c r="I29" s="1198"/>
      <c r="J29" s="1522"/>
      <c r="K29" s="1523"/>
      <c r="L29" s="1524"/>
      <c r="M29" s="1198"/>
      <c r="N29" s="1522"/>
      <c r="O29" s="1523"/>
      <c r="P29" s="1524"/>
      <c r="Q29" s="2178"/>
      <c r="R29" s="2179"/>
      <c r="S29" s="2180"/>
      <c r="T29" s="2181"/>
    </row>
    <row r="30" spans="1:20" ht="17.25" customHeight="1">
      <c r="A30" s="378" t="s">
        <v>238</v>
      </c>
      <c r="B30" s="20"/>
      <c r="C30" s="195"/>
      <c r="D30" s="197"/>
      <c r="E30" s="798"/>
      <c r="F30" s="799"/>
      <c r="G30" s="800"/>
      <c r="H30" s="801"/>
      <c r="I30" s="798"/>
      <c r="J30" s="799"/>
      <c r="K30" s="800"/>
      <c r="L30" s="801"/>
      <c r="M30" s="798"/>
      <c r="N30" s="799"/>
      <c r="O30" s="800"/>
      <c r="P30" s="801"/>
      <c r="Q30" s="2169"/>
      <c r="R30" s="1327"/>
      <c r="S30" s="2170"/>
      <c r="T30" s="2171"/>
    </row>
    <row r="31" spans="1:20" ht="17.25" customHeight="1">
      <c r="A31" s="378" t="s">
        <v>530</v>
      </c>
      <c r="B31" s="195"/>
      <c r="C31" s="195"/>
      <c r="D31" s="197"/>
      <c r="E31" s="798"/>
      <c r="F31" s="799"/>
      <c r="G31" s="800">
        <v>-29</v>
      </c>
      <c r="H31" s="801">
        <v>0</v>
      </c>
      <c r="I31" s="798">
        <v>-23</v>
      </c>
      <c r="J31" s="799">
        <v>13</v>
      </c>
      <c r="K31" s="800">
        <v>40</v>
      </c>
      <c r="L31" s="801">
        <v>4</v>
      </c>
      <c r="M31" s="798">
        <v>31</v>
      </c>
      <c r="N31" s="799">
        <v>-43</v>
      </c>
      <c r="O31" s="800">
        <v>26</v>
      </c>
      <c r="P31" s="801">
        <v>0</v>
      </c>
      <c r="Q31" s="2169">
        <v>-29</v>
      </c>
      <c r="R31" s="1327">
        <v>44</v>
      </c>
      <c r="S31" s="2170">
        <v>34</v>
      </c>
      <c r="T31" s="2171">
        <v>14</v>
      </c>
    </row>
    <row r="32" spans="1:20" ht="15" customHeight="1">
      <c r="A32" s="222"/>
      <c r="B32" s="195"/>
      <c r="C32" s="195"/>
      <c r="D32" s="197"/>
      <c r="E32" s="798"/>
      <c r="F32" s="799"/>
      <c r="G32" s="800"/>
      <c r="H32" s="801"/>
      <c r="I32" s="798"/>
      <c r="J32" s="799"/>
      <c r="K32" s="800"/>
      <c r="L32" s="801"/>
      <c r="M32" s="798"/>
      <c r="N32" s="799"/>
      <c r="O32" s="800"/>
      <c r="P32" s="801"/>
      <c r="Q32" s="2169"/>
      <c r="R32" s="1327"/>
      <c r="S32" s="2170"/>
      <c r="T32" s="2171"/>
    </row>
    <row r="33" spans="1:20" ht="17.25" customHeight="1">
      <c r="A33" s="378" t="s">
        <v>240</v>
      </c>
      <c r="B33" s="20"/>
      <c r="C33" s="20"/>
      <c r="D33" s="197"/>
      <c r="E33" s="798"/>
      <c r="F33" s="799"/>
      <c r="G33" s="800"/>
      <c r="H33" s="801"/>
      <c r="I33" s="798"/>
      <c r="J33" s="799"/>
      <c r="K33" s="800"/>
      <c r="L33" s="801"/>
      <c r="M33" s="798"/>
      <c r="N33" s="799"/>
      <c r="O33" s="800"/>
      <c r="P33" s="801"/>
      <c r="Q33" s="2169"/>
      <c r="R33" s="1327"/>
      <c r="S33" s="2170"/>
      <c r="T33" s="2171"/>
    </row>
    <row r="34" spans="1:20" ht="17.25" customHeight="1">
      <c r="A34" s="246" t="s">
        <v>531</v>
      </c>
      <c r="B34" s="20"/>
      <c r="C34" s="195"/>
      <c r="D34" s="197"/>
      <c r="E34" s="798"/>
      <c r="F34" s="799"/>
      <c r="G34" s="800">
        <v>-7</v>
      </c>
      <c r="H34" s="801">
        <v>-6</v>
      </c>
      <c r="I34" s="798">
        <v>-5</v>
      </c>
      <c r="J34" s="799">
        <v>-6</v>
      </c>
      <c r="K34" s="800">
        <v>-4</v>
      </c>
      <c r="L34" s="801">
        <v>-3</v>
      </c>
      <c r="M34" s="798">
        <v>-2</v>
      </c>
      <c r="N34" s="799">
        <v>-3</v>
      </c>
      <c r="O34" s="800">
        <v>-3</v>
      </c>
      <c r="P34" s="801">
        <v>-3</v>
      </c>
      <c r="Q34" s="2169">
        <v>-13</v>
      </c>
      <c r="R34" s="1327">
        <v>-7</v>
      </c>
      <c r="S34" s="2170">
        <v>-18</v>
      </c>
      <c r="T34" s="2171">
        <v>-11</v>
      </c>
    </row>
    <row r="35" spans="1:20" ht="17.25" customHeight="1">
      <c r="A35" s="378"/>
      <c r="B35" s="195"/>
      <c r="C35" s="20"/>
      <c r="D35" s="197"/>
      <c r="E35" s="798"/>
      <c r="F35" s="799"/>
      <c r="G35" s="800"/>
      <c r="H35" s="801"/>
      <c r="I35" s="798"/>
      <c r="J35" s="799"/>
      <c r="K35" s="800"/>
      <c r="L35" s="801"/>
      <c r="M35" s="798"/>
      <c r="N35" s="799"/>
      <c r="O35" s="800"/>
      <c r="P35" s="801"/>
      <c r="Q35" s="2169"/>
      <c r="R35" s="1327"/>
      <c r="S35" s="2170"/>
      <c r="T35" s="2171"/>
    </row>
    <row r="36" spans="1:20" ht="17.25" customHeight="1">
      <c r="A36" s="222" t="s">
        <v>233</v>
      </c>
      <c r="B36" s="367"/>
      <c r="C36" s="195"/>
      <c r="D36" s="197"/>
      <c r="E36" s="1196">
        <f>E31+E34</f>
        <v>0</v>
      </c>
      <c r="F36" s="1516">
        <f>F31+F34</f>
        <v>0</v>
      </c>
      <c r="G36" s="1517">
        <v>-36</v>
      </c>
      <c r="H36" s="1518">
        <v>-6</v>
      </c>
      <c r="I36" s="1196">
        <v>-28</v>
      </c>
      <c r="J36" s="1516">
        <v>7</v>
      </c>
      <c r="K36" s="1517">
        <v>36</v>
      </c>
      <c r="L36" s="1518">
        <v>1</v>
      </c>
      <c r="M36" s="1196">
        <v>29</v>
      </c>
      <c r="N36" s="1516">
        <v>-46</v>
      </c>
      <c r="O36" s="1517">
        <v>23</v>
      </c>
      <c r="P36" s="1518">
        <v>-3</v>
      </c>
      <c r="Q36" s="2174">
        <v>-42</v>
      </c>
      <c r="R36" s="2175">
        <v>37</v>
      </c>
      <c r="S36" s="2176">
        <v>16</v>
      </c>
      <c r="T36" s="2177">
        <v>3</v>
      </c>
    </row>
    <row r="37" spans="1:20" ht="17.25" customHeight="1">
      <c r="A37" s="222"/>
      <c r="B37" s="195"/>
      <c r="C37" s="195"/>
      <c r="D37" s="197"/>
      <c r="E37" s="798"/>
      <c r="F37" s="799"/>
      <c r="G37" s="800"/>
      <c r="H37" s="801"/>
      <c r="I37" s="798"/>
      <c r="J37" s="799"/>
      <c r="K37" s="800"/>
      <c r="L37" s="801"/>
      <c r="M37" s="798"/>
      <c r="N37" s="799"/>
      <c r="O37" s="800"/>
      <c r="P37" s="801"/>
      <c r="Q37" s="2169"/>
      <c r="R37" s="1327"/>
      <c r="S37" s="2170"/>
      <c r="T37" s="2171"/>
    </row>
    <row r="38" spans="1:20" ht="17.25" customHeight="1">
      <c r="A38" s="222" t="s">
        <v>234</v>
      </c>
      <c r="B38" s="195"/>
      <c r="C38" s="195"/>
      <c r="D38" s="197"/>
      <c r="E38" s="1525"/>
      <c r="F38" s="1525"/>
      <c r="G38" s="1526">
        <v>0</v>
      </c>
      <c r="H38" s="1527">
        <v>0</v>
      </c>
      <c r="I38" s="1525">
        <v>0</v>
      </c>
      <c r="J38" s="1525">
        <v>0</v>
      </c>
      <c r="K38" s="1526">
        <v>-3</v>
      </c>
      <c r="L38" s="1527">
        <v>4</v>
      </c>
      <c r="M38" s="1198">
        <v>2</v>
      </c>
      <c r="N38" s="1522">
        <v>-1</v>
      </c>
      <c r="O38" s="1523">
        <v>0</v>
      </c>
      <c r="P38" s="1524">
        <v>3</v>
      </c>
      <c r="Q38" s="2178">
        <v>0</v>
      </c>
      <c r="R38" s="2179">
        <v>1</v>
      </c>
      <c r="S38" s="2180">
        <v>1</v>
      </c>
      <c r="T38" s="2181">
        <v>4</v>
      </c>
    </row>
    <row r="39" spans="1:20" ht="17.25" customHeight="1">
      <c r="A39" s="222" t="s">
        <v>532</v>
      </c>
      <c r="B39" s="367"/>
      <c r="C39" s="195"/>
      <c r="D39" s="197"/>
      <c r="E39" s="799"/>
      <c r="F39" s="799"/>
      <c r="G39" s="800"/>
      <c r="H39" s="801"/>
      <c r="I39" s="799"/>
      <c r="J39" s="799"/>
      <c r="K39" s="800"/>
      <c r="L39" s="801"/>
      <c r="M39" s="798"/>
      <c r="N39" s="799"/>
      <c r="O39" s="800"/>
      <c r="P39" s="801"/>
      <c r="Q39" s="2169"/>
      <c r="R39" s="1327"/>
      <c r="S39" s="2180"/>
      <c r="T39" s="2181"/>
    </row>
    <row r="40" spans="1:20" ht="17.25" customHeight="1">
      <c r="A40" s="222"/>
      <c r="B40" s="195"/>
      <c r="C40" s="195"/>
      <c r="D40" s="197"/>
      <c r="E40" s="799"/>
      <c r="F40" s="799"/>
      <c r="G40" s="800"/>
      <c r="H40" s="1524"/>
      <c r="I40" s="799"/>
      <c r="J40" s="799"/>
      <c r="K40" s="800"/>
      <c r="L40" s="1524"/>
      <c r="M40" s="798"/>
      <c r="N40" s="799"/>
      <c r="O40" s="800"/>
      <c r="P40" s="1524"/>
      <c r="Q40" s="2169"/>
      <c r="R40" s="1327"/>
      <c r="S40" s="2180"/>
      <c r="T40" s="2181"/>
    </row>
    <row r="41" spans="1:20" ht="17.25" customHeight="1">
      <c r="A41" s="222" t="s">
        <v>471</v>
      </c>
      <c r="B41" s="367"/>
      <c r="C41" s="195"/>
      <c r="D41" s="197"/>
      <c r="E41" s="1522"/>
      <c r="F41" s="1522"/>
      <c r="G41" s="1525">
        <v>-80</v>
      </c>
      <c r="H41" s="1524">
        <v>119</v>
      </c>
      <c r="I41" s="1522">
        <v>-34</v>
      </c>
      <c r="J41" s="1522">
        <v>-86</v>
      </c>
      <c r="K41" s="1525">
        <v>15</v>
      </c>
      <c r="L41" s="1524">
        <v>-152</v>
      </c>
      <c r="M41" s="2182">
        <v>67</v>
      </c>
      <c r="N41" s="1522">
        <v>16</v>
      </c>
      <c r="O41" s="1525">
        <v>91</v>
      </c>
      <c r="P41" s="1524">
        <v>-113</v>
      </c>
      <c r="Q41" s="2180">
        <v>39</v>
      </c>
      <c r="R41" s="2179">
        <v>-137</v>
      </c>
      <c r="S41" s="2180">
        <v>-257</v>
      </c>
      <c r="T41" s="2181">
        <v>61</v>
      </c>
    </row>
    <row r="42" spans="1:20" ht="21" customHeight="1">
      <c r="A42" s="222"/>
      <c r="B42" s="367"/>
      <c r="C42" s="195"/>
      <c r="D42" s="197"/>
      <c r="E42" s="800"/>
      <c r="F42" s="1549"/>
      <c r="G42" s="1528"/>
      <c r="H42" s="801"/>
      <c r="I42" s="800"/>
      <c r="J42" s="1549"/>
      <c r="K42" s="1528"/>
      <c r="L42" s="801"/>
      <c r="M42" s="1529"/>
      <c r="N42" s="799"/>
      <c r="O42" s="800"/>
      <c r="P42" s="801"/>
      <c r="Q42" s="2170"/>
      <c r="R42" s="1327"/>
      <c r="S42" s="2180"/>
      <c r="T42" s="2181"/>
    </row>
    <row r="43" spans="1:20" ht="32.25" customHeight="1">
      <c r="A43" s="2645" t="s">
        <v>644</v>
      </c>
      <c r="B43" s="2646"/>
      <c r="C43" s="2646"/>
      <c r="D43" s="2647"/>
      <c r="E43" s="1522"/>
      <c r="F43" s="1522"/>
      <c r="G43" s="1523">
        <v>-41</v>
      </c>
      <c r="H43" s="1524">
        <v>-15</v>
      </c>
      <c r="I43" s="1522">
        <v>-22</v>
      </c>
      <c r="J43" s="1522">
        <v>-4</v>
      </c>
      <c r="K43" s="1523">
        <v>-40</v>
      </c>
      <c r="L43" s="1524">
        <v>0</v>
      </c>
      <c r="M43" s="1198">
        <v>0</v>
      </c>
      <c r="N43" s="1522">
        <v>0</v>
      </c>
      <c r="O43" s="1523">
        <v>0</v>
      </c>
      <c r="P43" s="1524">
        <v>0</v>
      </c>
      <c r="Q43" s="2178">
        <v>-56</v>
      </c>
      <c r="R43" s="2179">
        <v>-40</v>
      </c>
      <c r="S43" s="2180">
        <v>-66</v>
      </c>
      <c r="T43" s="2181">
        <v>0</v>
      </c>
    </row>
    <row r="44" spans="1:20" ht="17.25" customHeight="1">
      <c r="A44" s="222"/>
      <c r="B44" s="195"/>
      <c r="C44" s="195"/>
      <c r="D44" s="197"/>
      <c r="E44" s="799"/>
      <c r="F44" s="799"/>
      <c r="G44" s="1530"/>
      <c r="H44" s="1531"/>
      <c r="I44" s="2183"/>
      <c r="J44" s="2184"/>
      <c r="K44" s="2185"/>
      <c r="L44" s="1531"/>
      <c r="M44" s="2183"/>
      <c r="N44" s="2184"/>
      <c r="O44" s="2185"/>
      <c r="P44" s="1531"/>
      <c r="Q44" s="2186"/>
      <c r="R44" s="2187"/>
      <c r="S44" s="2188"/>
      <c r="T44" s="2189"/>
    </row>
    <row r="45" spans="1:20" ht="17.25" customHeight="1">
      <c r="A45" s="222" t="s">
        <v>235</v>
      </c>
      <c r="B45" s="195"/>
      <c r="C45" s="195"/>
      <c r="D45" s="197"/>
      <c r="E45" s="1532">
        <f>E21+E28+E36+E38+E41+E43</f>
        <v>0</v>
      </c>
      <c r="F45" s="1532">
        <f t="shared" ref="F45:R45" si="0">F21+F28+F36+F38+F41+F43</f>
        <v>0</v>
      </c>
      <c r="G45" s="1523">
        <v>-69</v>
      </c>
      <c r="H45" s="1524">
        <v>57</v>
      </c>
      <c r="I45" s="1198">
        <v>-53</v>
      </c>
      <c r="J45" s="1522">
        <v>-15</v>
      </c>
      <c r="K45" s="1523">
        <v>28</v>
      </c>
      <c r="L45" s="1524">
        <v>-205</v>
      </c>
      <c r="M45" s="1198">
        <v>-23</v>
      </c>
      <c r="N45" s="1522">
        <v>-45</v>
      </c>
      <c r="O45" s="1523">
        <v>24</v>
      </c>
      <c r="P45" s="1524">
        <v>-37</v>
      </c>
      <c r="Q45" s="2178">
        <v>-12</v>
      </c>
      <c r="R45" s="2179">
        <v>-177</v>
      </c>
      <c r="S45" s="2180">
        <v>-245</v>
      </c>
      <c r="T45" s="2181">
        <v>-81</v>
      </c>
    </row>
    <row r="46" spans="1:20" ht="17.25" customHeight="1">
      <c r="A46" s="222"/>
      <c r="B46" s="195"/>
      <c r="C46" s="195"/>
      <c r="D46" s="197"/>
      <c r="E46" s="799"/>
      <c r="F46" s="799"/>
      <c r="G46" s="800"/>
      <c r="H46" s="1531"/>
      <c r="I46" s="798"/>
      <c r="J46" s="799"/>
      <c r="K46" s="800"/>
      <c r="L46" s="1531"/>
      <c r="M46" s="798"/>
      <c r="N46" s="799"/>
      <c r="O46" s="800"/>
      <c r="P46" s="1531"/>
      <c r="Q46" s="2178"/>
      <c r="R46" s="2179"/>
      <c r="S46" s="2180"/>
      <c r="T46" s="2181"/>
    </row>
    <row r="47" spans="1:20" ht="17.25" customHeight="1" thickBot="1">
      <c r="A47" s="383" t="s">
        <v>236</v>
      </c>
      <c r="B47" s="384"/>
      <c r="C47" s="384"/>
      <c r="D47" s="385"/>
      <c r="E47" s="1533">
        <f t="shared" ref="E47:T47" si="1">E6+E45</f>
        <v>0</v>
      </c>
      <c r="F47" s="1533">
        <f t="shared" si="1"/>
        <v>0</v>
      </c>
      <c r="G47" s="1534">
        <v>415</v>
      </c>
      <c r="H47" s="1535">
        <v>554</v>
      </c>
      <c r="I47" s="2190">
        <v>254</v>
      </c>
      <c r="J47" s="1533">
        <v>463</v>
      </c>
      <c r="K47" s="1534">
        <v>238</v>
      </c>
      <c r="L47" s="1535">
        <v>56</v>
      </c>
      <c r="M47" s="2190">
        <v>324</v>
      </c>
      <c r="N47" s="1533">
        <v>408</v>
      </c>
      <c r="O47" s="1534">
        <v>428</v>
      </c>
      <c r="P47" s="1535">
        <v>378</v>
      </c>
      <c r="Q47" s="2191">
        <v>969</v>
      </c>
      <c r="R47" s="2192">
        <v>294</v>
      </c>
      <c r="S47" s="2193">
        <v>1011</v>
      </c>
      <c r="T47" s="1535">
        <v>1538</v>
      </c>
    </row>
    <row r="48" spans="1:20" ht="17.25" customHeight="1" thickBot="1">
      <c r="A48" s="1088"/>
      <c r="B48" s="20"/>
      <c r="C48" s="20"/>
      <c r="D48" s="20"/>
      <c r="E48" s="1199"/>
      <c r="F48" s="1199"/>
      <c r="G48" s="1199"/>
      <c r="H48" s="1199"/>
      <c r="I48" s="1199"/>
      <c r="J48" s="1199"/>
      <c r="K48" s="1199"/>
      <c r="L48" s="1199"/>
      <c r="M48" s="1199"/>
      <c r="N48" s="1199"/>
      <c r="O48" s="1199"/>
      <c r="P48" s="1199"/>
      <c r="Q48" s="1327"/>
      <c r="R48" s="1328"/>
      <c r="S48" s="1199"/>
      <c r="T48" s="1199"/>
    </row>
    <row r="49" spans="1:22" ht="17.25" customHeight="1">
      <c r="A49" s="1089" t="s">
        <v>237</v>
      </c>
      <c r="B49" s="387"/>
      <c r="C49" s="209"/>
      <c r="D49" s="210"/>
      <c r="E49" s="1200"/>
      <c r="F49" s="1536"/>
      <c r="G49" s="1537"/>
      <c r="H49" s="1538"/>
      <c r="I49" s="1200"/>
      <c r="J49" s="1536"/>
      <c r="K49" s="1537"/>
      <c r="L49" s="1538"/>
      <c r="M49" s="1200"/>
      <c r="N49" s="1536"/>
      <c r="O49" s="1537"/>
      <c r="P49" s="1538"/>
      <c r="Q49" s="2194"/>
      <c r="R49" s="2195"/>
      <c r="S49" s="2196"/>
      <c r="T49" s="2197"/>
      <c r="U49" s="20"/>
    </row>
    <row r="50" spans="1:22" s="20" customFormat="1" ht="17.25" customHeight="1">
      <c r="A50" s="378" t="s">
        <v>533</v>
      </c>
      <c r="B50" s="195"/>
      <c r="C50" s="15"/>
      <c r="D50" s="212"/>
      <c r="E50" s="1201">
        <f>E47-E51</f>
        <v>0</v>
      </c>
      <c r="F50" s="1539">
        <f>F47-F51</f>
        <v>0</v>
      </c>
      <c r="G50" s="1540">
        <v>389</v>
      </c>
      <c r="H50" s="1541">
        <v>537</v>
      </c>
      <c r="I50" s="1201">
        <v>234</v>
      </c>
      <c r="J50" s="1539">
        <v>442</v>
      </c>
      <c r="K50" s="1540">
        <v>222</v>
      </c>
      <c r="L50" s="1541">
        <v>33</v>
      </c>
      <c r="M50" s="1201">
        <v>306</v>
      </c>
      <c r="N50" s="1539">
        <v>382</v>
      </c>
      <c r="O50" s="1540">
        <v>421</v>
      </c>
      <c r="P50" s="1541">
        <v>357</v>
      </c>
      <c r="Q50" s="2198">
        <v>926</v>
      </c>
      <c r="R50" s="2199">
        <v>255</v>
      </c>
      <c r="S50" s="2200">
        <v>931</v>
      </c>
      <c r="T50" s="2201">
        <v>1466</v>
      </c>
      <c r="U50" s="388"/>
      <c r="V50" s="388"/>
    </row>
    <row r="51" spans="1:22" ht="17.25" customHeight="1" thickBot="1">
      <c r="A51" s="1090" t="s">
        <v>534</v>
      </c>
      <c r="B51" s="220"/>
      <c r="C51" s="390"/>
      <c r="D51" s="199"/>
      <c r="E51" s="1202"/>
      <c r="F51" s="1542"/>
      <c r="G51" s="1543">
        <v>26</v>
      </c>
      <c r="H51" s="1544">
        <v>17</v>
      </c>
      <c r="I51" s="1202">
        <v>20</v>
      </c>
      <c r="J51" s="1542">
        <v>21</v>
      </c>
      <c r="K51" s="1543">
        <v>16</v>
      </c>
      <c r="L51" s="1544">
        <v>23</v>
      </c>
      <c r="M51" s="1202">
        <v>18</v>
      </c>
      <c r="N51" s="1542">
        <v>26</v>
      </c>
      <c r="O51" s="1543">
        <v>7</v>
      </c>
      <c r="P51" s="1544">
        <v>21</v>
      </c>
      <c r="Q51" s="2202">
        <v>43</v>
      </c>
      <c r="R51" s="2203">
        <v>39</v>
      </c>
      <c r="S51" s="2204">
        <v>80</v>
      </c>
      <c r="T51" s="2205">
        <v>72</v>
      </c>
      <c r="U51" s="388"/>
      <c r="V51" s="391"/>
    </row>
    <row r="52" spans="1:22" ht="9.9499999999999993" customHeight="1"/>
    <row r="53" spans="1:22">
      <c r="B53" s="195"/>
    </row>
    <row r="54" spans="1:22">
      <c r="A54" s="222"/>
      <c r="B54" s="195"/>
    </row>
    <row r="55" spans="1:22">
      <c r="A55" s="222"/>
      <c r="B55" s="367"/>
    </row>
  </sheetData>
  <customSheetViews>
    <customSheetView guid="{6E56944C-2EC7-4E86-A58B-8D822666CEE1}" scale="75" colorId="22" showGridLines="0" fitToPage="1" hiddenColumns="1" showRuler="0">
      <pane xSplit="4" ySplit="5" topLeftCell="G6" activePane="bottomRight" state="frozen"/>
      <selection pane="bottomRight" activeCell="G7" sqref="G7"/>
      <pageMargins left="0.78740157499999996" right="0.5" top="0.43307086614173201" bottom="0.511811023622047" header="0.511811023622047" footer="0.27559055118110198"/>
      <pageSetup scale="53" orientation="landscape" r:id="rId1"/>
      <headerFooter alignWithMargins="0">
        <oddFooter>&amp;L&amp;"Tahoma,Italic"National Bank of Canada Supplementary Financial Information&amp;R&amp;"Tahoma,Italic"&amp;A</oddFooter>
      </headerFooter>
    </customSheetView>
  </customSheetViews>
  <mergeCells count="7">
    <mergeCell ref="A43:D43"/>
    <mergeCell ref="A1:T1"/>
    <mergeCell ref="M3:P3"/>
    <mergeCell ref="I3:L3"/>
    <mergeCell ref="E3:H3"/>
    <mergeCell ref="Q3:R3"/>
    <mergeCell ref="S3:T3"/>
  </mergeCells>
  <phoneticPr fontId="14" type="noConversion"/>
  <printOptions horizontalCentered="1"/>
  <pageMargins left="0.31496062992125984" right="0.31496062992125984" top="0.39370078740157483" bottom="0.39370078740157483" header="0.19685039370078741" footer="0.19685039370078741"/>
  <pageSetup scale="57" orientation="landscape" r:id="rId2"/>
  <headerFooter scaleWithDoc="0" alignWithMargins="0">
    <oddFooter>&amp;L&amp;"MetaBookLF-Roman,Italique"&amp;8National Bank of Canada - Supplementary Financial Information&amp;R&amp;"MetaBookLF-Roman,Italique"&amp;8page &amp;P</oddFooter>
  </headerFooter>
  <legacyDrawing r:id="rId3"/>
  <oleObjects>
    <oleObject progId="Word.Document.8" shapeId="41993" r:id="rId4"/>
  </oleObjects>
</worksheet>
</file>

<file path=xl/worksheets/sheet19.xml><?xml version="1.0" encoding="utf-8"?>
<worksheet xmlns="http://schemas.openxmlformats.org/spreadsheetml/2006/main" xmlns:r="http://schemas.openxmlformats.org/officeDocument/2006/relationships">
  <sheetPr codeName="Feuil13">
    <tabColor rgb="FFFFFF00"/>
    <pageSetUpPr fitToPage="1"/>
  </sheetPr>
  <dimension ref="A1:O71"/>
  <sheetViews>
    <sheetView view="pageBreakPreview" zoomScale="85" zoomScaleNormal="85" zoomScaleSheetLayoutView="85" workbookViewId="0">
      <selection activeCell="E6" sqref="E6"/>
    </sheetView>
  </sheetViews>
  <sheetFormatPr baseColWidth="10" defaultColWidth="11.5546875" defaultRowHeight="15"/>
  <cols>
    <col min="1" max="1" width="11.77734375" customWidth="1"/>
    <col min="2" max="2" width="11" customWidth="1"/>
    <col min="3" max="3" width="2.5546875" customWidth="1"/>
    <col min="4" max="5" width="17.77734375" customWidth="1"/>
    <col min="6" max="7" width="18.77734375" customWidth="1"/>
    <col min="8" max="9" width="17.77734375" customWidth="1"/>
    <col min="10" max="11" width="18.77734375" customWidth="1"/>
    <col min="12" max="13" width="17.77734375" customWidth="1"/>
    <col min="14" max="15" width="18.77734375" customWidth="1"/>
    <col min="16" max="16" width="1.77734375" customWidth="1"/>
  </cols>
  <sheetData>
    <row r="1" spans="1:15" s="1125" customFormat="1" ht="33" customHeight="1">
      <c r="A1" s="2648" t="s">
        <v>550</v>
      </c>
      <c r="B1" s="2648"/>
      <c r="C1" s="2648"/>
      <c r="D1" s="2648"/>
      <c r="E1" s="2648"/>
      <c r="F1" s="2648"/>
      <c r="G1" s="2648"/>
      <c r="H1" s="2648"/>
      <c r="I1" s="2648"/>
      <c r="J1" s="2648"/>
      <c r="K1" s="2648"/>
      <c r="L1" s="2648"/>
      <c r="M1" s="2648"/>
      <c r="N1" s="2648"/>
      <c r="O1" s="2648"/>
    </row>
    <row r="2" spans="1:15" ht="12" customHeight="1" thickBot="1">
      <c r="A2" s="614"/>
      <c r="B2" s="614"/>
      <c r="C2" s="614"/>
      <c r="D2" s="614"/>
      <c r="E2" s="614"/>
      <c r="F2" s="614"/>
      <c r="G2" s="614"/>
      <c r="H2" s="614"/>
      <c r="I2" s="614"/>
      <c r="J2" s="614"/>
      <c r="K2" s="614"/>
      <c r="L2" s="614"/>
      <c r="M2" s="614"/>
      <c r="N2" s="614"/>
      <c r="O2" s="614"/>
    </row>
    <row r="3" spans="1:15" ht="17.25" customHeight="1">
      <c r="A3" s="353"/>
      <c r="B3" s="353"/>
      <c r="C3" s="354"/>
      <c r="D3" s="2579">
        <v>2017</v>
      </c>
      <c r="E3" s="2628"/>
      <c r="F3" s="2628"/>
      <c r="G3" s="2628"/>
      <c r="H3" s="2628"/>
      <c r="I3" s="2628"/>
      <c r="J3" s="2628"/>
      <c r="K3" s="2582"/>
      <c r="L3" s="2579">
        <v>2016</v>
      </c>
      <c r="M3" s="2628"/>
      <c r="N3" s="2628"/>
      <c r="O3" s="2582"/>
    </row>
    <row r="4" spans="1:15" ht="17.25" customHeight="1" thickBot="1">
      <c r="A4" s="353"/>
      <c r="B4" s="353"/>
      <c r="C4" s="354"/>
      <c r="D4" s="2650" t="s">
        <v>3</v>
      </c>
      <c r="E4" s="2651"/>
      <c r="F4" s="2651"/>
      <c r="G4" s="2652"/>
      <c r="H4" s="2650" t="s">
        <v>4</v>
      </c>
      <c r="I4" s="2651"/>
      <c r="J4" s="2651"/>
      <c r="K4" s="2652"/>
      <c r="L4" s="2650" t="s">
        <v>1</v>
      </c>
      <c r="M4" s="2651"/>
      <c r="N4" s="2651"/>
      <c r="O4" s="2652"/>
    </row>
    <row r="5" spans="1:15" ht="69" customHeight="1" thickBot="1">
      <c r="A5" s="2649" t="s">
        <v>199</v>
      </c>
      <c r="B5" s="2649"/>
      <c r="C5" s="2649"/>
      <c r="D5" s="1091" t="s">
        <v>436</v>
      </c>
      <c r="E5" s="1092" t="s">
        <v>157</v>
      </c>
      <c r="F5" s="1093" t="s">
        <v>543</v>
      </c>
      <c r="G5" s="1094" t="s">
        <v>11</v>
      </c>
      <c r="H5" s="1095" t="s">
        <v>436</v>
      </c>
      <c r="I5" s="1092" t="s">
        <v>157</v>
      </c>
      <c r="J5" s="1093" t="s">
        <v>543</v>
      </c>
      <c r="K5" s="1094" t="s">
        <v>11</v>
      </c>
      <c r="L5" s="1095" t="s">
        <v>436</v>
      </c>
      <c r="M5" s="1092" t="s">
        <v>157</v>
      </c>
      <c r="N5" s="1093" t="s">
        <v>543</v>
      </c>
      <c r="O5" s="1094" t="s">
        <v>11</v>
      </c>
    </row>
    <row r="6" spans="1:15" ht="20.100000000000001" customHeight="1">
      <c r="A6" s="355" t="s">
        <v>551</v>
      </c>
      <c r="B6" s="356"/>
      <c r="C6" s="681"/>
      <c r="D6" s="798">
        <v>64798</v>
      </c>
      <c r="E6" s="1051">
        <v>76</v>
      </c>
      <c r="F6" s="1051">
        <v>13</v>
      </c>
      <c r="G6" s="800">
        <v>3</v>
      </c>
      <c r="H6" s="798">
        <v>64396</v>
      </c>
      <c r="I6" s="1051">
        <v>76</v>
      </c>
      <c r="J6" s="1051">
        <v>13</v>
      </c>
      <c r="K6" s="800">
        <v>3</v>
      </c>
      <c r="L6" s="798">
        <v>58265</v>
      </c>
      <c r="M6" s="1051">
        <v>76</v>
      </c>
      <c r="N6" s="1051">
        <v>13</v>
      </c>
      <c r="O6" s="2319">
        <v>3</v>
      </c>
    </row>
    <row r="7" spans="1:15" ht="20.100000000000001" customHeight="1">
      <c r="A7" s="357" t="s">
        <v>552</v>
      </c>
      <c r="B7" s="358"/>
      <c r="C7" s="682"/>
      <c r="D7" s="798">
        <v>4156</v>
      </c>
      <c r="E7" s="799">
        <v>18</v>
      </c>
      <c r="F7" s="799">
        <v>10</v>
      </c>
      <c r="G7" s="800">
        <v>26</v>
      </c>
      <c r="H7" s="798">
        <v>4103</v>
      </c>
      <c r="I7" s="799">
        <v>18</v>
      </c>
      <c r="J7" s="799">
        <v>10</v>
      </c>
      <c r="K7" s="800">
        <v>26</v>
      </c>
      <c r="L7" s="798">
        <v>4178</v>
      </c>
      <c r="M7" s="799">
        <v>18</v>
      </c>
      <c r="N7" s="799">
        <v>10</v>
      </c>
      <c r="O7" s="2320">
        <v>25</v>
      </c>
    </row>
    <row r="8" spans="1:15" ht="20.100000000000001" customHeight="1">
      <c r="A8" s="357" t="s">
        <v>553</v>
      </c>
      <c r="B8" s="20"/>
      <c r="C8" s="517"/>
      <c r="D8" s="798">
        <v>11447</v>
      </c>
      <c r="E8" s="799">
        <v>51</v>
      </c>
      <c r="F8" s="799">
        <v>28</v>
      </c>
      <c r="G8" s="800">
        <v>19</v>
      </c>
      <c r="H8" s="798">
        <v>10847</v>
      </c>
      <c r="I8" s="799">
        <v>53</v>
      </c>
      <c r="J8" s="799">
        <v>27</v>
      </c>
      <c r="K8" s="800">
        <v>17</v>
      </c>
      <c r="L8" s="798">
        <v>10316</v>
      </c>
      <c r="M8" s="799">
        <v>49</v>
      </c>
      <c r="N8" s="799">
        <v>28</v>
      </c>
      <c r="O8" s="2320">
        <v>13</v>
      </c>
    </row>
    <row r="9" spans="1:15" ht="17.25" customHeight="1">
      <c r="A9" s="360" t="s">
        <v>158</v>
      </c>
      <c r="B9" s="361"/>
      <c r="C9" s="665"/>
      <c r="D9" s="1056">
        <v>80401</v>
      </c>
      <c r="E9" s="1057">
        <v>145</v>
      </c>
      <c r="F9" s="1057">
        <v>51</v>
      </c>
      <c r="G9" s="1058">
        <v>48</v>
      </c>
      <c r="H9" s="1056">
        <v>79346</v>
      </c>
      <c r="I9" s="1057">
        <v>147</v>
      </c>
      <c r="J9" s="1057">
        <v>50</v>
      </c>
      <c r="K9" s="1058">
        <v>46</v>
      </c>
      <c r="L9" s="1056">
        <v>72759</v>
      </c>
      <c r="M9" s="1057">
        <v>143</v>
      </c>
      <c r="N9" s="1057">
        <v>51</v>
      </c>
      <c r="O9" s="2321">
        <v>41</v>
      </c>
    </row>
    <row r="10" spans="1:15" ht="17.25" customHeight="1">
      <c r="A10" s="363"/>
      <c r="B10" s="20"/>
      <c r="C10" s="517"/>
      <c r="D10" s="798"/>
      <c r="E10" s="799"/>
      <c r="F10" s="799"/>
      <c r="G10" s="800"/>
      <c r="H10" s="798"/>
      <c r="I10" s="799"/>
      <c r="J10" s="799"/>
      <c r="K10" s="800"/>
      <c r="L10" s="798"/>
      <c r="M10" s="799"/>
      <c r="N10" s="799"/>
      <c r="O10" s="2320"/>
    </row>
    <row r="11" spans="1:15" ht="17.25" customHeight="1">
      <c r="A11" s="363" t="s">
        <v>371</v>
      </c>
      <c r="B11" s="20"/>
      <c r="C11" s="517"/>
      <c r="D11" s="798">
        <v>4672</v>
      </c>
      <c r="E11" s="799">
        <v>20</v>
      </c>
      <c r="F11" s="799">
        <v>3</v>
      </c>
      <c r="G11" s="800">
        <v>0</v>
      </c>
      <c r="H11" s="798">
        <v>4694</v>
      </c>
      <c r="I11" s="799">
        <v>14</v>
      </c>
      <c r="J11" s="799">
        <v>3</v>
      </c>
      <c r="K11" s="800">
        <v>0</v>
      </c>
      <c r="L11" s="798">
        <v>4599</v>
      </c>
      <c r="M11" s="799">
        <v>16</v>
      </c>
      <c r="N11" s="799">
        <v>6</v>
      </c>
      <c r="O11" s="2320">
        <v>0</v>
      </c>
    </row>
    <row r="12" spans="1:15" ht="17.25" customHeight="1">
      <c r="A12" s="363" t="s">
        <v>574</v>
      </c>
      <c r="B12" s="20"/>
      <c r="C12" s="517"/>
      <c r="D12" s="798">
        <v>1789</v>
      </c>
      <c r="E12" s="799">
        <v>109</v>
      </c>
      <c r="F12" s="799">
        <v>61</v>
      </c>
      <c r="G12" s="800">
        <v>-40</v>
      </c>
      <c r="H12" s="798">
        <v>1992</v>
      </c>
      <c r="I12" s="799">
        <v>144</v>
      </c>
      <c r="J12" s="799">
        <v>65</v>
      </c>
      <c r="K12" s="800">
        <v>0</v>
      </c>
      <c r="L12" s="798">
        <v>2102</v>
      </c>
      <c r="M12" s="799">
        <v>178</v>
      </c>
      <c r="N12" s="799">
        <v>66</v>
      </c>
      <c r="O12" s="2320">
        <v>0</v>
      </c>
    </row>
    <row r="13" spans="1:15" ht="17.25" customHeight="1">
      <c r="A13" s="363" t="s">
        <v>575</v>
      </c>
      <c r="B13" s="20"/>
      <c r="C13" s="517"/>
      <c r="D13" s="1219">
        <v>468</v>
      </c>
      <c r="E13" s="799">
        <v>0</v>
      </c>
      <c r="F13" s="799">
        <v>0</v>
      </c>
      <c r="G13" s="800">
        <v>0</v>
      </c>
      <c r="H13" s="1219">
        <v>473</v>
      </c>
      <c r="I13" s="799">
        <v>0</v>
      </c>
      <c r="J13" s="799">
        <v>0</v>
      </c>
      <c r="K13" s="800">
        <v>0</v>
      </c>
      <c r="L13" s="1219">
        <v>582</v>
      </c>
      <c r="M13" s="799">
        <v>0</v>
      </c>
      <c r="N13" s="799">
        <v>0</v>
      </c>
      <c r="O13" s="2320">
        <v>0</v>
      </c>
    </row>
    <row r="14" spans="1:15" ht="17.25" customHeight="1">
      <c r="A14" s="363" t="s">
        <v>372</v>
      </c>
      <c r="B14" s="20"/>
      <c r="C14" s="517"/>
      <c r="D14" s="798">
        <v>2221</v>
      </c>
      <c r="E14" s="799">
        <v>4</v>
      </c>
      <c r="F14" s="799">
        <v>4</v>
      </c>
      <c r="G14" s="800">
        <v>0</v>
      </c>
      <c r="H14" s="798">
        <v>1986</v>
      </c>
      <c r="I14" s="799">
        <v>4</v>
      </c>
      <c r="J14" s="799">
        <v>4</v>
      </c>
      <c r="K14" s="800">
        <v>0</v>
      </c>
      <c r="L14" s="798">
        <v>1814</v>
      </c>
      <c r="M14" s="799">
        <v>4</v>
      </c>
      <c r="N14" s="799">
        <v>4</v>
      </c>
      <c r="O14" s="2320">
        <v>0</v>
      </c>
    </row>
    <row r="15" spans="1:15" ht="17.25" customHeight="1">
      <c r="A15" s="363" t="s">
        <v>554</v>
      </c>
      <c r="B15" s="20"/>
      <c r="C15" s="517"/>
      <c r="D15" s="798">
        <v>2566</v>
      </c>
      <c r="E15" s="799">
        <v>34</v>
      </c>
      <c r="F15" s="799">
        <v>12</v>
      </c>
      <c r="G15" s="800">
        <v>5</v>
      </c>
      <c r="H15" s="798">
        <v>2420</v>
      </c>
      <c r="I15" s="799">
        <v>13</v>
      </c>
      <c r="J15" s="799">
        <v>6</v>
      </c>
      <c r="K15" s="800">
        <v>4</v>
      </c>
      <c r="L15" s="798">
        <v>2419</v>
      </c>
      <c r="M15" s="799">
        <v>13</v>
      </c>
      <c r="N15" s="799">
        <v>7</v>
      </c>
      <c r="O15" s="2320">
        <v>0</v>
      </c>
    </row>
    <row r="16" spans="1:15" ht="17.25" customHeight="1">
      <c r="A16" s="363" t="s">
        <v>159</v>
      </c>
      <c r="B16" s="20"/>
      <c r="C16" s="517"/>
      <c r="D16" s="798">
        <v>4089</v>
      </c>
      <c r="E16" s="799">
        <v>18</v>
      </c>
      <c r="F16" s="799">
        <v>16</v>
      </c>
      <c r="G16" s="800">
        <v>-1</v>
      </c>
      <c r="H16" s="798">
        <v>3799</v>
      </c>
      <c r="I16" s="799">
        <v>26</v>
      </c>
      <c r="J16" s="799">
        <v>23</v>
      </c>
      <c r="K16" s="800">
        <v>1</v>
      </c>
      <c r="L16" s="798">
        <v>3597</v>
      </c>
      <c r="M16" s="799">
        <v>25</v>
      </c>
      <c r="N16" s="799">
        <v>21</v>
      </c>
      <c r="O16" s="2320">
        <v>3</v>
      </c>
    </row>
    <row r="17" spans="1:15" ht="17.25" customHeight="1">
      <c r="A17" s="363" t="s">
        <v>373</v>
      </c>
      <c r="B17" s="20"/>
      <c r="C17" s="517"/>
      <c r="D17" s="798">
        <v>2123</v>
      </c>
      <c r="E17" s="799">
        <v>13</v>
      </c>
      <c r="F17" s="799">
        <v>7</v>
      </c>
      <c r="G17" s="800">
        <v>0</v>
      </c>
      <c r="H17" s="798">
        <v>2009</v>
      </c>
      <c r="I17" s="799">
        <v>13</v>
      </c>
      <c r="J17" s="799">
        <v>6</v>
      </c>
      <c r="K17" s="800">
        <v>0</v>
      </c>
      <c r="L17" s="798">
        <v>2021</v>
      </c>
      <c r="M17" s="799">
        <v>14</v>
      </c>
      <c r="N17" s="799">
        <v>6</v>
      </c>
      <c r="O17" s="2320">
        <v>1</v>
      </c>
    </row>
    <row r="18" spans="1:15" ht="17.25" customHeight="1">
      <c r="A18" s="363" t="s">
        <v>374</v>
      </c>
      <c r="B18" s="20"/>
      <c r="C18" s="517"/>
      <c r="D18" s="798">
        <v>2851</v>
      </c>
      <c r="E18" s="799">
        <v>12</v>
      </c>
      <c r="F18" s="799">
        <v>8</v>
      </c>
      <c r="G18" s="800">
        <v>1</v>
      </c>
      <c r="H18" s="798">
        <v>2856</v>
      </c>
      <c r="I18" s="799">
        <v>14</v>
      </c>
      <c r="J18" s="799">
        <v>9</v>
      </c>
      <c r="K18" s="800">
        <v>-1</v>
      </c>
      <c r="L18" s="798">
        <v>2911</v>
      </c>
      <c r="M18" s="799">
        <v>20</v>
      </c>
      <c r="N18" s="799">
        <v>11</v>
      </c>
      <c r="O18" s="2320">
        <v>5</v>
      </c>
    </row>
    <row r="19" spans="1:15" ht="17.25" customHeight="1">
      <c r="A19" s="363" t="s">
        <v>375</v>
      </c>
      <c r="B19" s="20"/>
      <c r="C19" s="517"/>
      <c r="D19" s="798">
        <v>2551</v>
      </c>
      <c r="E19" s="799">
        <v>5</v>
      </c>
      <c r="F19" s="799">
        <v>4</v>
      </c>
      <c r="G19" s="800">
        <v>0</v>
      </c>
      <c r="H19" s="798">
        <v>2540</v>
      </c>
      <c r="I19" s="799">
        <v>6</v>
      </c>
      <c r="J19" s="799">
        <v>4</v>
      </c>
      <c r="K19" s="800">
        <v>0</v>
      </c>
      <c r="L19" s="798">
        <v>3013</v>
      </c>
      <c r="M19" s="799">
        <v>6</v>
      </c>
      <c r="N19" s="799">
        <v>4</v>
      </c>
      <c r="O19" s="2320">
        <v>0</v>
      </c>
    </row>
    <row r="20" spans="1:15" ht="17.25" customHeight="1">
      <c r="A20" s="363" t="s">
        <v>95</v>
      </c>
      <c r="B20" s="20"/>
      <c r="C20" s="517"/>
      <c r="D20" s="798">
        <v>1580</v>
      </c>
      <c r="E20" s="799">
        <v>15</v>
      </c>
      <c r="F20" s="799">
        <v>8</v>
      </c>
      <c r="G20" s="800">
        <v>1</v>
      </c>
      <c r="H20" s="798">
        <v>1562</v>
      </c>
      <c r="I20" s="799">
        <v>15</v>
      </c>
      <c r="J20" s="799">
        <v>10</v>
      </c>
      <c r="K20" s="800">
        <v>1</v>
      </c>
      <c r="L20" s="798">
        <v>1578</v>
      </c>
      <c r="M20" s="799">
        <v>23</v>
      </c>
      <c r="N20" s="799">
        <v>9</v>
      </c>
      <c r="O20" s="2320">
        <v>4</v>
      </c>
    </row>
    <row r="21" spans="1:15" ht="17.25" customHeight="1">
      <c r="A21" s="363" t="s">
        <v>376</v>
      </c>
      <c r="B21" s="20"/>
      <c r="C21" s="517"/>
      <c r="D21" s="798">
        <v>4198</v>
      </c>
      <c r="E21" s="799">
        <v>0</v>
      </c>
      <c r="F21" s="799">
        <v>0</v>
      </c>
      <c r="G21" s="800">
        <v>0</v>
      </c>
      <c r="H21" s="798">
        <v>3975</v>
      </c>
      <c r="I21" s="799">
        <v>0</v>
      </c>
      <c r="J21" s="799">
        <v>0</v>
      </c>
      <c r="K21" s="800">
        <v>0</v>
      </c>
      <c r="L21" s="798">
        <v>3872</v>
      </c>
      <c r="M21" s="799">
        <v>0</v>
      </c>
      <c r="N21" s="799">
        <v>0</v>
      </c>
      <c r="O21" s="2320">
        <v>0</v>
      </c>
    </row>
    <row r="22" spans="1:15" ht="20.100000000000001" customHeight="1">
      <c r="A22" s="357" t="s">
        <v>555</v>
      </c>
      <c r="B22" s="20"/>
      <c r="C22" s="517"/>
      <c r="D22" s="798">
        <v>8676</v>
      </c>
      <c r="E22" s="799">
        <v>9</v>
      </c>
      <c r="F22" s="799">
        <v>4</v>
      </c>
      <c r="G22" s="800">
        <v>0</v>
      </c>
      <c r="H22" s="798">
        <v>8397</v>
      </c>
      <c r="I22" s="799">
        <v>8</v>
      </c>
      <c r="J22" s="799">
        <v>4</v>
      </c>
      <c r="K22" s="800">
        <v>1</v>
      </c>
      <c r="L22" s="798">
        <v>8310</v>
      </c>
      <c r="M22" s="799">
        <v>6</v>
      </c>
      <c r="N22" s="799">
        <v>2</v>
      </c>
      <c r="O22" s="2320">
        <v>0</v>
      </c>
    </row>
    <row r="23" spans="1:15" ht="17.25" customHeight="1">
      <c r="A23" s="363" t="s">
        <v>377</v>
      </c>
      <c r="B23" s="20"/>
      <c r="C23" s="517"/>
      <c r="D23" s="798">
        <v>1572</v>
      </c>
      <c r="E23" s="799">
        <v>5</v>
      </c>
      <c r="F23" s="799">
        <v>2</v>
      </c>
      <c r="G23" s="800">
        <v>1</v>
      </c>
      <c r="H23" s="798">
        <v>1400</v>
      </c>
      <c r="I23" s="799">
        <v>5</v>
      </c>
      <c r="J23" s="799">
        <v>2</v>
      </c>
      <c r="K23" s="800">
        <v>0</v>
      </c>
      <c r="L23" s="798">
        <v>1374</v>
      </c>
      <c r="M23" s="799">
        <v>7</v>
      </c>
      <c r="N23" s="799">
        <v>2</v>
      </c>
      <c r="O23" s="2320">
        <v>0</v>
      </c>
    </row>
    <row r="24" spans="1:15" ht="17.25" customHeight="1">
      <c r="A24" s="246" t="s">
        <v>378</v>
      </c>
      <c r="B24" s="20"/>
      <c r="C24" s="517"/>
      <c r="D24" s="798">
        <v>2767</v>
      </c>
      <c r="E24" s="799">
        <v>13</v>
      </c>
      <c r="F24" s="799">
        <v>13</v>
      </c>
      <c r="G24" s="800">
        <v>0</v>
      </c>
      <c r="H24" s="798">
        <v>2666</v>
      </c>
      <c r="I24" s="799">
        <v>14</v>
      </c>
      <c r="J24" s="799">
        <v>14</v>
      </c>
      <c r="K24" s="800">
        <v>5</v>
      </c>
      <c r="L24" s="798">
        <v>2623</v>
      </c>
      <c r="M24" s="799">
        <v>14</v>
      </c>
      <c r="N24" s="799">
        <v>8</v>
      </c>
      <c r="O24" s="2320">
        <v>0</v>
      </c>
    </row>
    <row r="25" spans="1:15" ht="17.25" customHeight="1">
      <c r="A25" s="246" t="s">
        <v>379</v>
      </c>
      <c r="B25" s="20"/>
      <c r="C25" s="517"/>
      <c r="D25" s="798">
        <v>4427</v>
      </c>
      <c r="E25" s="799">
        <v>13</v>
      </c>
      <c r="F25" s="799">
        <v>9</v>
      </c>
      <c r="G25" s="800">
        <v>1</v>
      </c>
      <c r="H25" s="798">
        <v>4664</v>
      </c>
      <c r="I25" s="799">
        <v>11</v>
      </c>
      <c r="J25" s="799">
        <v>8</v>
      </c>
      <c r="K25" s="800">
        <v>3</v>
      </c>
      <c r="L25" s="798">
        <v>4647</v>
      </c>
      <c r="M25" s="799">
        <v>15</v>
      </c>
      <c r="N25" s="799">
        <v>6</v>
      </c>
      <c r="O25" s="2320">
        <v>3</v>
      </c>
    </row>
    <row r="26" spans="1:15" ht="17.25" customHeight="1">
      <c r="A26" s="246" t="s">
        <v>160</v>
      </c>
      <c r="B26" s="20"/>
      <c r="C26" s="517"/>
      <c r="D26" s="798">
        <v>1310</v>
      </c>
      <c r="E26" s="799">
        <v>0</v>
      </c>
      <c r="F26" s="799">
        <v>0</v>
      </c>
      <c r="G26" s="800">
        <v>0</v>
      </c>
      <c r="H26" s="798">
        <v>1264</v>
      </c>
      <c r="I26" s="799">
        <v>0</v>
      </c>
      <c r="J26" s="799">
        <v>0</v>
      </c>
      <c r="K26" s="800">
        <v>0</v>
      </c>
      <c r="L26" s="798">
        <v>1201</v>
      </c>
      <c r="M26" s="799">
        <v>0</v>
      </c>
      <c r="N26" s="799">
        <v>0</v>
      </c>
      <c r="O26" s="2320">
        <v>0</v>
      </c>
    </row>
    <row r="27" spans="1:15" ht="17.25" customHeight="1">
      <c r="A27" s="246" t="s">
        <v>699</v>
      </c>
      <c r="B27" s="20"/>
      <c r="C27" s="517"/>
      <c r="D27" s="798">
        <v>2266</v>
      </c>
      <c r="E27" s="799">
        <v>7</v>
      </c>
      <c r="F27" s="799">
        <v>7</v>
      </c>
      <c r="G27" s="800">
        <v>40</v>
      </c>
      <c r="H27" s="798">
        <v>1624</v>
      </c>
      <c r="I27" s="799">
        <v>8</v>
      </c>
      <c r="J27" s="799">
        <v>8</v>
      </c>
      <c r="K27" s="800">
        <v>0</v>
      </c>
      <c r="L27" s="798">
        <v>7537</v>
      </c>
      <c r="M27" s="799">
        <v>8</v>
      </c>
      <c r="N27" s="799">
        <v>8</v>
      </c>
      <c r="O27" s="2320">
        <v>2</v>
      </c>
    </row>
    <row r="28" spans="1:15" ht="20.100000000000001" customHeight="1">
      <c r="A28" s="364" t="s">
        <v>700</v>
      </c>
      <c r="B28" s="365"/>
      <c r="C28" s="703"/>
      <c r="D28" s="1049">
        <v>50126</v>
      </c>
      <c r="E28" s="1052">
        <v>277</v>
      </c>
      <c r="F28" s="1052">
        <v>158</v>
      </c>
      <c r="G28" s="1050">
        <v>8</v>
      </c>
      <c r="H28" s="1049">
        <v>48321</v>
      </c>
      <c r="I28" s="1052">
        <v>295</v>
      </c>
      <c r="J28" s="1052">
        <v>166</v>
      </c>
      <c r="K28" s="1050">
        <v>14</v>
      </c>
      <c r="L28" s="1049">
        <v>54200</v>
      </c>
      <c r="M28" s="1052">
        <v>349</v>
      </c>
      <c r="N28" s="1052">
        <v>160</v>
      </c>
      <c r="O28" s="2322">
        <v>18</v>
      </c>
    </row>
    <row r="29" spans="1:15" ht="17.25" customHeight="1" thickBot="1">
      <c r="A29" s="366" t="s">
        <v>6</v>
      </c>
      <c r="B29" s="257"/>
      <c r="C29" s="683"/>
      <c r="D29" s="1053">
        <v>130527</v>
      </c>
      <c r="E29" s="1054">
        <v>422</v>
      </c>
      <c r="F29" s="1054">
        <v>209</v>
      </c>
      <c r="G29" s="1055">
        <v>56</v>
      </c>
      <c r="H29" s="1053">
        <v>127667</v>
      </c>
      <c r="I29" s="1054">
        <v>442</v>
      </c>
      <c r="J29" s="1054">
        <v>216</v>
      </c>
      <c r="K29" s="1055">
        <v>60</v>
      </c>
      <c r="L29" s="1053">
        <v>126959</v>
      </c>
      <c r="M29" s="1054">
        <v>492</v>
      </c>
      <c r="N29" s="1054">
        <v>211</v>
      </c>
      <c r="O29" s="1055">
        <v>59</v>
      </c>
    </row>
    <row r="30" spans="1:15" ht="17.25" customHeight="1" thickBot="1">
      <c r="A30" s="15"/>
      <c r="B30" s="15"/>
      <c r="C30" s="15"/>
      <c r="D30" s="15"/>
      <c r="E30" s="670"/>
      <c r="F30" s="15"/>
      <c r="G30" s="15"/>
      <c r="H30" s="15"/>
      <c r="I30" s="15"/>
      <c r="J30" s="15"/>
      <c r="K30" s="15"/>
      <c r="L30" s="15"/>
      <c r="M30" s="195"/>
      <c r="N30" s="195"/>
      <c r="O30" s="15"/>
    </row>
    <row r="31" spans="1:15" ht="17.25" customHeight="1">
      <c r="A31" s="353"/>
      <c r="B31" s="353"/>
      <c r="C31" s="354"/>
      <c r="D31" s="2579">
        <v>2016</v>
      </c>
      <c r="E31" s="2628"/>
      <c r="F31" s="2628"/>
      <c r="G31" s="2628"/>
      <c r="H31" s="2628"/>
      <c r="I31" s="2628"/>
      <c r="J31" s="2628"/>
      <c r="K31" s="2628"/>
      <c r="L31" s="2628"/>
      <c r="M31" s="2628"/>
      <c r="N31" s="2628"/>
      <c r="O31" s="2582"/>
    </row>
    <row r="32" spans="1:15" ht="17.25" customHeight="1" thickBot="1">
      <c r="A32" s="353"/>
      <c r="B32" s="353"/>
      <c r="C32" s="354"/>
      <c r="D32" s="2650" t="s">
        <v>2</v>
      </c>
      <c r="E32" s="2651"/>
      <c r="F32" s="2651"/>
      <c r="G32" s="2652"/>
      <c r="H32" s="2651" t="s">
        <v>3</v>
      </c>
      <c r="I32" s="2651"/>
      <c r="J32" s="2651"/>
      <c r="K32" s="2652"/>
      <c r="L32" s="2651" t="s">
        <v>4</v>
      </c>
      <c r="M32" s="2651"/>
      <c r="N32" s="2651"/>
      <c r="O32" s="2652"/>
    </row>
    <row r="33" spans="1:15" ht="69" customHeight="1" thickBot="1">
      <c r="A33" s="2649" t="s">
        <v>199</v>
      </c>
      <c r="B33" s="2649"/>
      <c r="C33" s="2649"/>
      <c r="D33" s="1091" t="s">
        <v>436</v>
      </c>
      <c r="E33" s="1092" t="s">
        <v>157</v>
      </c>
      <c r="F33" s="1093" t="s">
        <v>543</v>
      </c>
      <c r="G33" s="1094" t="s">
        <v>11</v>
      </c>
      <c r="H33" s="1095" t="s">
        <v>436</v>
      </c>
      <c r="I33" s="1092" t="s">
        <v>157</v>
      </c>
      <c r="J33" s="1093" t="s">
        <v>543</v>
      </c>
      <c r="K33" s="1094" t="s">
        <v>11</v>
      </c>
      <c r="L33" s="1095" t="s">
        <v>436</v>
      </c>
      <c r="M33" s="1092" t="s">
        <v>157</v>
      </c>
      <c r="N33" s="1093" t="s">
        <v>543</v>
      </c>
      <c r="O33" s="1094" t="s">
        <v>11</v>
      </c>
    </row>
    <row r="34" spans="1:15" ht="20.100000000000001" customHeight="1">
      <c r="A34" s="355" t="s">
        <v>551</v>
      </c>
      <c r="B34" s="356"/>
      <c r="C34" s="681"/>
      <c r="D34" s="1867">
        <v>57823</v>
      </c>
      <c r="E34" s="1868">
        <v>81</v>
      </c>
      <c r="F34" s="1868">
        <v>13</v>
      </c>
      <c r="G34" s="1869">
        <v>2</v>
      </c>
      <c r="H34" s="798">
        <v>55549</v>
      </c>
      <c r="I34" s="1051">
        <v>86</v>
      </c>
      <c r="J34" s="1051">
        <v>11</v>
      </c>
      <c r="K34" s="1366">
        <v>3</v>
      </c>
      <c r="L34" s="798">
        <v>54836</v>
      </c>
      <c r="M34" s="1051">
        <v>81</v>
      </c>
      <c r="N34" s="1051">
        <v>10</v>
      </c>
      <c r="O34" s="1267">
        <v>3</v>
      </c>
    </row>
    <row r="35" spans="1:15" ht="20.100000000000001" customHeight="1">
      <c r="A35" s="357" t="s">
        <v>552</v>
      </c>
      <c r="B35" s="358"/>
      <c r="C35" s="682"/>
      <c r="D35" s="1529">
        <v>4147</v>
      </c>
      <c r="E35" s="1870">
        <v>17</v>
      </c>
      <c r="F35" s="1870">
        <v>10</v>
      </c>
      <c r="G35" s="1871">
        <v>26</v>
      </c>
      <c r="H35" s="798">
        <v>4073</v>
      </c>
      <c r="I35" s="799">
        <v>18</v>
      </c>
      <c r="J35" s="799">
        <v>10</v>
      </c>
      <c r="K35" s="1366">
        <v>27</v>
      </c>
      <c r="L35" s="798">
        <v>4045</v>
      </c>
      <c r="M35" s="799">
        <v>18</v>
      </c>
      <c r="N35" s="799">
        <v>11</v>
      </c>
      <c r="O35" s="801">
        <v>27</v>
      </c>
    </row>
    <row r="36" spans="1:15" ht="20.100000000000001" customHeight="1">
      <c r="A36" s="357" t="s">
        <v>553</v>
      </c>
      <c r="B36" s="20"/>
      <c r="C36" s="517"/>
      <c r="D36" s="1529">
        <v>10150</v>
      </c>
      <c r="E36" s="1870">
        <v>46</v>
      </c>
      <c r="F36" s="1870">
        <v>27</v>
      </c>
      <c r="G36" s="1871">
        <v>10</v>
      </c>
      <c r="H36" s="798">
        <v>9689</v>
      </c>
      <c r="I36" s="799">
        <v>48</v>
      </c>
      <c r="J36" s="799">
        <v>28</v>
      </c>
      <c r="K36" s="1366">
        <v>10</v>
      </c>
      <c r="L36" s="798">
        <v>9661</v>
      </c>
      <c r="M36" s="799">
        <v>51</v>
      </c>
      <c r="N36" s="799">
        <v>28</v>
      </c>
      <c r="O36" s="801">
        <v>12</v>
      </c>
    </row>
    <row r="37" spans="1:15" ht="17.25" customHeight="1">
      <c r="A37" s="360" t="s">
        <v>158</v>
      </c>
      <c r="B37" s="361"/>
      <c r="C37" s="665"/>
      <c r="D37" s="1872">
        <v>72120</v>
      </c>
      <c r="E37" s="1873">
        <v>144</v>
      </c>
      <c r="F37" s="1873">
        <v>50</v>
      </c>
      <c r="G37" s="1874">
        <v>38</v>
      </c>
      <c r="H37" s="1056">
        <v>69311</v>
      </c>
      <c r="I37" s="1057">
        <v>152</v>
      </c>
      <c r="J37" s="1057">
        <v>49</v>
      </c>
      <c r="K37" s="1367">
        <v>40</v>
      </c>
      <c r="L37" s="1056">
        <v>68542</v>
      </c>
      <c r="M37" s="1057">
        <v>150</v>
      </c>
      <c r="N37" s="1057">
        <v>49</v>
      </c>
      <c r="O37" s="1139">
        <v>42</v>
      </c>
    </row>
    <row r="38" spans="1:15" ht="17.25" customHeight="1">
      <c r="A38" s="363"/>
      <c r="B38" s="20"/>
      <c r="C38" s="517"/>
      <c r="D38" s="1529"/>
      <c r="E38" s="1870"/>
      <c r="F38" s="1870"/>
      <c r="G38" s="1871"/>
      <c r="H38" s="798"/>
      <c r="I38" s="799"/>
      <c r="J38" s="799"/>
      <c r="K38" s="1366"/>
      <c r="L38" s="798"/>
      <c r="M38" s="799"/>
      <c r="N38" s="799"/>
      <c r="O38" s="801"/>
    </row>
    <row r="39" spans="1:15" ht="17.25" customHeight="1">
      <c r="A39" s="363" t="s">
        <v>371</v>
      </c>
      <c r="B39" s="20"/>
      <c r="C39" s="517"/>
      <c r="D39" s="1529">
        <v>4621</v>
      </c>
      <c r="E39" s="1870">
        <v>22</v>
      </c>
      <c r="F39" s="1870">
        <v>8</v>
      </c>
      <c r="G39" s="1871">
        <v>0</v>
      </c>
      <c r="H39" s="798">
        <v>4535</v>
      </c>
      <c r="I39" s="799">
        <v>24</v>
      </c>
      <c r="J39" s="799">
        <v>8</v>
      </c>
      <c r="K39" s="1366">
        <v>0</v>
      </c>
      <c r="L39" s="798">
        <v>4518</v>
      </c>
      <c r="M39" s="799">
        <v>28</v>
      </c>
      <c r="N39" s="799">
        <v>8</v>
      </c>
      <c r="O39" s="801">
        <v>0</v>
      </c>
    </row>
    <row r="40" spans="1:15" ht="17.25" customHeight="1">
      <c r="A40" s="363" t="s">
        <v>574</v>
      </c>
      <c r="B40" s="20"/>
      <c r="C40" s="517"/>
      <c r="D40" s="1529">
        <v>2538</v>
      </c>
      <c r="E40" s="1870">
        <v>149</v>
      </c>
      <c r="F40" s="1870">
        <v>65</v>
      </c>
      <c r="G40" s="1871">
        <v>0</v>
      </c>
      <c r="H40" s="798">
        <v>2927</v>
      </c>
      <c r="I40" s="799">
        <v>178</v>
      </c>
      <c r="J40" s="799">
        <v>81</v>
      </c>
      <c r="K40" s="1366">
        <v>267</v>
      </c>
      <c r="L40" s="798">
        <v>3210</v>
      </c>
      <c r="M40" s="799">
        <v>91</v>
      </c>
      <c r="N40" s="799">
        <v>65</v>
      </c>
      <c r="O40" s="801">
        <v>17</v>
      </c>
    </row>
    <row r="41" spans="1:15" ht="17.25" customHeight="1">
      <c r="A41" s="363" t="s">
        <v>575</v>
      </c>
      <c r="B41" s="20"/>
      <c r="C41" s="517"/>
      <c r="D41" s="1529">
        <v>361</v>
      </c>
      <c r="E41" s="1870">
        <v>0</v>
      </c>
      <c r="F41" s="1870">
        <v>0</v>
      </c>
      <c r="G41" s="1871">
        <v>0</v>
      </c>
      <c r="H41" s="1219">
        <v>402</v>
      </c>
      <c r="I41" s="799">
        <v>0</v>
      </c>
      <c r="J41" s="799">
        <v>0</v>
      </c>
      <c r="K41" s="1366">
        <v>0</v>
      </c>
      <c r="L41" s="1219">
        <v>569</v>
      </c>
      <c r="M41" s="799">
        <v>0</v>
      </c>
      <c r="N41" s="799">
        <v>0</v>
      </c>
      <c r="O41" s="801">
        <v>0</v>
      </c>
    </row>
    <row r="42" spans="1:15" ht="17.25" customHeight="1">
      <c r="A42" s="363" t="s">
        <v>372</v>
      </c>
      <c r="B42" s="20"/>
      <c r="C42" s="517"/>
      <c r="D42" s="1529">
        <v>1905</v>
      </c>
      <c r="E42" s="1870">
        <v>4</v>
      </c>
      <c r="F42" s="1870">
        <v>4</v>
      </c>
      <c r="G42" s="1871">
        <v>0</v>
      </c>
      <c r="H42" s="798">
        <v>1741</v>
      </c>
      <c r="I42" s="799">
        <v>4</v>
      </c>
      <c r="J42" s="799">
        <v>4</v>
      </c>
      <c r="K42" s="1366">
        <v>0</v>
      </c>
      <c r="L42" s="798">
        <v>1625</v>
      </c>
      <c r="M42" s="799">
        <v>4</v>
      </c>
      <c r="N42" s="799">
        <v>4</v>
      </c>
      <c r="O42" s="801">
        <v>0</v>
      </c>
    </row>
    <row r="43" spans="1:15" ht="17.25" customHeight="1">
      <c r="A43" s="363" t="s">
        <v>554</v>
      </c>
      <c r="B43" s="20"/>
      <c r="C43" s="517"/>
      <c r="D43" s="1529">
        <v>2371</v>
      </c>
      <c r="E43" s="1870">
        <v>15</v>
      </c>
      <c r="F43" s="1870">
        <v>8</v>
      </c>
      <c r="G43" s="1871">
        <v>1</v>
      </c>
      <c r="H43" s="798">
        <v>2350</v>
      </c>
      <c r="I43" s="799">
        <v>21</v>
      </c>
      <c r="J43" s="799">
        <v>6</v>
      </c>
      <c r="K43" s="1366">
        <v>2</v>
      </c>
      <c r="L43" s="798">
        <v>2298</v>
      </c>
      <c r="M43" s="799">
        <v>19</v>
      </c>
      <c r="N43" s="799">
        <v>5</v>
      </c>
      <c r="O43" s="801">
        <v>2</v>
      </c>
    </row>
    <row r="44" spans="1:15" ht="17.25" customHeight="1">
      <c r="A44" s="363" t="s">
        <v>159</v>
      </c>
      <c r="B44" s="20"/>
      <c r="C44" s="517"/>
      <c r="D44" s="1529">
        <v>3804</v>
      </c>
      <c r="E44" s="1870">
        <v>25</v>
      </c>
      <c r="F44" s="1870">
        <v>19</v>
      </c>
      <c r="G44" s="1871">
        <v>0</v>
      </c>
      <c r="H44" s="798">
        <v>3753</v>
      </c>
      <c r="I44" s="799">
        <v>26</v>
      </c>
      <c r="J44" s="799">
        <v>23</v>
      </c>
      <c r="K44" s="1366">
        <v>4</v>
      </c>
      <c r="L44" s="798">
        <v>3962</v>
      </c>
      <c r="M44" s="799">
        <v>27</v>
      </c>
      <c r="N44" s="799">
        <v>20</v>
      </c>
      <c r="O44" s="801">
        <v>1</v>
      </c>
    </row>
    <row r="45" spans="1:15" ht="17.25" customHeight="1">
      <c r="A45" s="363" t="s">
        <v>373</v>
      </c>
      <c r="B45" s="20"/>
      <c r="C45" s="517"/>
      <c r="D45" s="1529">
        <v>1937</v>
      </c>
      <c r="E45" s="1870">
        <v>8</v>
      </c>
      <c r="F45" s="1870">
        <v>6</v>
      </c>
      <c r="G45" s="1871">
        <v>1</v>
      </c>
      <c r="H45" s="798">
        <v>1937</v>
      </c>
      <c r="I45" s="799">
        <v>20</v>
      </c>
      <c r="J45" s="799">
        <v>6</v>
      </c>
      <c r="K45" s="1366">
        <v>0</v>
      </c>
      <c r="L45" s="798">
        <v>1846</v>
      </c>
      <c r="M45" s="799">
        <v>20</v>
      </c>
      <c r="N45" s="799">
        <v>6</v>
      </c>
      <c r="O45" s="801">
        <v>0</v>
      </c>
    </row>
    <row r="46" spans="1:15" ht="17.25" customHeight="1">
      <c r="A46" s="363" t="s">
        <v>374</v>
      </c>
      <c r="B46" s="20"/>
      <c r="C46" s="517"/>
      <c r="D46" s="1529">
        <v>2798</v>
      </c>
      <c r="E46" s="1870">
        <v>18</v>
      </c>
      <c r="F46" s="1870">
        <v>10</v>
      </c>
      <c r="G46" s="1871">
        <v>1</v>
      </c>
      <c r="H46" s="798">
        <v>3280</v>
      </c>
      <c r="I46" s="799">
        <v>20</v>
      </c>
      <c r="J46" s="799">
        <v>10</v>
      </c>
      <c r="K46" s="1366">
        <v>3</v>
      </c>
      <c r="L46" s="798">
        <v>3273</v>
      </c>
      <c r="M46" s="799">
        <v>18</v>
      </c>
      <c r="N46" s="799">
        <v>9</v>
      </c>
      <c r="O46" s="801">
        <v>1</v>
      </c>
    </row>
    <row r="47" spans="1:15" ht="17.25" customHeight="1">
      <c r="A47" s="363" t="s">
        <v>375</v>
      </c>
      <c r="B47" s="20"/>
      <c r="C47" s="517"/>
      <c r="D47" s="1529">
        <v>2589</v>
      </c>
      <c r="E47" s="1870">
        <v>5</v>
      </c>
      <c r="F47" s="1870">
        <v>4</v>
      </c>
      <c r="G47" s="1871">
        <v>3</v>
      </c>
      <c r="H47" s="798">
        <v>1911</v>
      </c>
      <c r="I47" s="799">
        <v>10</v>
      </c>
      <c r="J47" s="799">
        <v>4</v>
      </c>
      <c r="K47" s="1366">
        <v>0</v>
      </c>
      <c r="L47" s="798">
        <v>2033</v>
      </c>
      <c r="M47" s="799">
        <v>10</v>
      </c>
      <c r="N47" s="799">
        <v>4</v>
      </c>
      <c r="O47" s="801">
        <v>0</v>
      </c>
    </row>
    <row r="48" spans="1:15" ht="17.25" customHeight="1">
      <c r="A48" s="363" t="s">
        <v>95</v>
      </c>
      <c r="B48" s="20"/>
      <c r="C48" s="517"/>
      <c r="D48" s="1529">
        <v>1573</v>
      </c>
      <c r="E48" s="1870">
        <v>22</v>
      </c>
      <c r="F48" s="1870">
        <v>5</v>
      </c>
      <c r="G48" s="1871">
        <v>0</v>
      </c>
      <c r="H48" s="798">
        <v>1551</v>
      </c>
      <c r="I48" s="799">
        <v>22</v>
      </c>
      <c r="J48" s="799">
        <v>5</v>
      </c>
      <c r="K48" s="1366">
        <v>0</v>
      </c>
      <c r="L48" s="798">
        <v>1369</v>
      </c>
      <c r="M48" s="799">
        <v>25</v>
      </c>
      <c r="N48" s="799">
        <v>6</v>
      </c>
      <c r="O48" s="801">
        <v>0</v>
      </c>
    </row>
    <row r="49" spans="1:15" ht="17.25" customHeight="1">
      <c r="A49" s="363" t="s">
        <v>376</v>
      </c>
      <c r="B49" s="20"/>
      <c r="C49" s="517"/>
      <c r="D49" s="1529">
        <v>4572</v>
      </c>
      <c r="E49" s="1870">
        <v>0</v>
      </c>
      <c r="F49" s="1870">
        <v>0</v>
      </c>
      <c r="G49" s="1871">
        <v>0</v>
      </c>
      <c r="H49" s="798">
        <v>4565</v>
      </c>
      <c r="I49" s="799">
        <v>1</v>
      </c>
      <c r="J49" s="799">
        <v>1</v>
      </c>
      <c r="K49" s="1366">
        <v>0</v>
      </c>
      <c r="L49" s="798">
        <v>3709</v>
      </c>
      <c r="M49" s="799">
        <v>1</v>
      </c>
      <c r="N49" s="799">
        <v>0</v>
      </c>
      <c r="O49" s="801">
        <v>0</v>
      </c>
    </row>
    <row r="50" spans="1:15" ht="20.100000000000001" customHeight="1">
      <c r="A50" s="357" t="s">
        <v>555</v>
      </c>
      <c r="B50" s="20"/>
      <c r="C50" s="517"/>
      <c r="D50" s="1529">
        <v>8189</v>
      </c>
      <c r="E50" s="1870">
        <v>4</v>
      </c>
      <c r="F50" s="1870">
        <v>1</v>
      </c>
      <c r="G50" s="1871">
        <v>0</v>
      </c>
      <c r="H50" s="798">
        <v>8143</v>
      </c>
      <c r="I50" s="799">
        <v>5</v>
      </c>
      <c r="J50" s="799">
        <v>1</v>
      </c>
      <c r="K50" s="1366">
        <v>0</v>
      </c>
      <c r="L50" s="798">
        <v>7999</v>
      </c>
      <c r="M50" s="799">
        <v>3</v>
      </c>
      <c r="N50" s="799">
        <v>1</v>
      </c>
      <c r="O50" s="801">
        <v>0</v>
      </c>
    </row>
    <row r="51" spans="1:15" ht="17.25" customHeight="1">
      <c r="A51" s="363" t="s">
        <v>377</v>
      </c>
      <c r="B51" s="20"/>
      <c r="C51" s="517"/>
      <c r="D51" s="1529">
        <v>1346</v>
      </c>
      <c r="E51" s="1870">
        <v>6</v>
      </c>
      <c r="F51" s="1870">
        <v>2</v>
      </c>
      <c r="G51" s="1871">
        <v>0</v>
      </c>
      <c r="H51" s="798">
        <v>1275</v>
      </c>
      <c r="I51" s="799">
        <v>8</v>
      </c>
      <c r="J51" s="799">
        <v>3</v>
      </c>
      <c r="K51" s="1366">
        <v>1</v>
      </c>
      <c r="L51" s="798">
        <v>1149</v>
      </c>
      <c r="M51" s="799">
        <v>7</v>
      </c>
      <c r="N51" s="799">
        <v>3</v>
      </c>
      <c r="O51" s="801">
        <v>0</v>
      </c>
    </row>
    <row r="52" spans="1:15" ht="17.25" customHeight="1">
      <c r="A52" s="246" t="s">
        <v>378</v>
      </c>
      <c r="B52" s="20"/>
      <c r="C52" s="517"/>
      <c r="D52" s="1529">
        <v>2665</v>
      </c>
      <c r="E52" s="1870">
        <v>14</v>
      </c>
      <c r="F52" s="1870">
        <v>8</v>
      </c>
      <c r="G52" s="1871">
        <v>0</v>
      </c>
      <c r="H52" s="798">
        <v>2697</v>
      </c>
      <c r="I52" s="799">
        <v>14</v>
      </c>
      <c r="J52" s="799">
        <v>9</v>
      </c>
      <c r="K52" s="1366">
        <v>0</v>
      </c>
      <c r="L52" s="798">
        <v>2928</v>
      </c>
      <c r="M52" s="799">
        <v>14</v>
      </c>
      <c r="N52" s="799">
        <v>8</v>
      </c>
      <c r="O52" s="801">
        <v>0</v>
      </c>
    </row>
    <row r="53" spans="1:15" ht="17.25" customHeight="1">
      <c r="A53" s="246" t="s">
        <v>379</v>
      </c>
      <c r="B53" s="20"/>
      <c r="C53" s="517"/>
      <c r="D53" s="1529">
        <v>4541</v>
      </c>
      <c r="E53" s="1870">
        <v>8</v>
      </c>
      <c r="F53" s="1870">
        <v>3</v>
      </c>
      <c r="G53" s="1871">
        <v>0</v>
      </c>
      <c r="H53" s="798">
        <v>4313</v>
      </c>
      <c r="I53" s="799">
        <v>8</v>
      </c>
      <c r="J53" s="799">
        <v>3</v>
      </c>
      <c r="K53" s="1366">
        <v>0</v>
      </c>
      <c r="L53" s="798">
        <v>4265</v>
      </c>
      <c r="M53" s="799">
        <v>9</v>
      </c>
      <c r="N53" s="799">
        <v>4</v>
      </c>
      <c r="O53" s="801">
        <v>0</v>
      </c>
    </row>
    <row r="54" spans="1:15" ht="17.25" customHeight="1">
      <c r="A54" s="246" t="s">
        <v>160</v>
      </c>
      <c r="B54" s="20"/>
      <c r="C54" s="517"/>
      <c r="D54" s="1529">
        <v>1172</v>
      </c>
      <c r="E54" s="1870">
        <v>0</v>
      </c>
      <c r="F54" s="1870">
        <v>0</v>
      </c>
      <c r="G54" s="1871">
        <v>0</v>
      </c>
      <c r="H54" s="798">
        <v>1187</v>
      </c>
      <c r="I54" s="799">
        <v>0</v>
      </c>
      <c r="J54" s="799">
        <v>0</v>
      </c>
      <c r="K54" s="1366">
        <v>0</v>
      </c>
      <c r="L54" s="798">
        <v>1012</v>
      </c>
      <c r="M54" s="799">
        <v>0</v>
      </c>
      <c r="N54" s="799">
        <v>0</v>
      </c>
      <c r="O54" s="801">
        <v>0</v>
      </c>
    </row>
    <row r="55" spans="1:15" ht="17.25" customHeight="1">
      <c r="A55" s="246" t="s">
        <v>10</v>
      </c>
      <c r="B55" s="20"/>
      <c r="C55" s="517"/>
      <c r="D55" s="1529">
        <v>6467</v>
      </c>
      <c r="E55" s="1870">
        <v>8</v>
      </c>
      <c r="F55" s="1870">
        <v>8</v>
      </c>
      <c r="G55" s="1871">
        <v>1</v>
      </c>
      <c r="H55" s="798">
        <v>6075</v>
      </c>
      <c r="I55" s="799">
        <v>8</v>
      </c>
      <c r="J55" s="799">
        <v>8</v>
      </c>
      <c r="K55" s="1366">
        <v>0</v>
      </c>
      <c r="L55" s="798">
        <v>4769</v>
      </c>
      <c r="M55" s="799">
        <v>8</v>
      </c>
      <c r="N55" s="799">
        <v>8</v>
      </c>
      <c r="O55" s="801">
        <v>0</v>
      </c>
    </row>
    <row r="56" spans="1:15" ht="20.100000000000001" customHeight="1">
      <c r="A56" s="364" t="s">
        <v>700</v>
      </c>
      <c r="B56" s="365"/>
      <c r="C56" s="703"/>
      <c r="D56" s="1875">
        <v>53449</v>
      </c>
      <c r="E56" s="1876">
        <v>308</v>
      </c>
      <c r="F56" s="1876">
        <v>151</v>
      </c>
      <c r="G56" s="1877">
        <v>7</v>
      </c>
      <c r="H56" s="1049">
        <v>52642</v>
      </c>
      <c r="I56" s="1052">
        <v>369</v>
      </c>
      <c r="J56" s="1052">
        <v>172</v>
      </c>
      <c r="K56" s="1368">
        <v>277</v>
      </c>
      <c r="L56" s="1049">
        <v>50534</v>
      </c>
      <c r="M56" s="1052">
        <v>284</v>
      </c>
      <c r="N56" s="1052">
        <v>151</v>
      </c>
      <c r="O56" s="1140">
        <v>21</v>
      </c>
    </row>
    <row r="57" spans="1:15" ht="17.25" customHeight="1" thickBot="1">
      <c r="A57" s="366" t="s">
        <v>6</v>
      </c>
      <c r="B57" s="257"/>
      <c r="C57" s="683"/>
      <c r="D57" s="1878">
        <v>125569</v>
      </c>
      <c r="E57" s="1879">
        <v>452</v>
      </c>
      <c r="F57" s="1879">
        <v>201</v>
      </c>
      <c r="G57" s="1880">
        <v>45</v>
      </c>
      <c r="H57" s="1053">
        <v>121953</v>
      </c>
      <c r="I57" s="1054">
        <v>521</v>
      </c>
      <c r="J57" s="1054">
        <v>221</v>
      </c>
      <c r="K57" s="1055">
        <v>317</v>
      </c>
      <c r="L57" s="1053">
        <v>119076</v>
      </c>
      <c r="M57" s="1054">
        <v>434</v>
      </c>
      <c r="N57" s="1054">
        <v>200</v>
      </c>
      <c r="O57" s="1141">
        <v>63</v>
      </c>
    </row>
    <row r="58" spans="1:15" ht="9.9499999999999993" customHeight="1">
      <c r="A58" s="358"/>
      <c r="B58" s="358"/>
      <c r="C58" s="358"/>
      <c r="D58" s="362"/>
      <c r="E58" s="362"/>
      <c r="F58" s="362"/>
      <c r="G58" s="362"/>
      <c r="H58" s="19"/>
      <c r="I58" s="19"/>
      <c r="J58" s="19"/>
      <c r="K58" s="19"/>
      <c r="L58" s="362"/>
      <c r="M58" s="362"/>
      <c r="N58" s="362"/>
      <c r="O58" s="362"/>
    </row>
    <row r="59" spans="1:15" ht="17.25" customHeight="1">
      <c r="A59" s="1335" t="s">
        <v>556</v>
      </c>
      <c r="B59" s="370"/>
      <c r="C59" s="370"/>
      <c r="D59" s="371"/>
      <c r="E59" s="371"/>
      <c r="F59" s="354"/>
      <c r="G59" s="354"/>
      <c r="H59" s="354"/>
      <c r="I59" s="354"/>
      <c r="J59" s="354"/>
      <c r="K59" s="354"/>
      <c r="L59" s="20"/>
      <c r="M59" s="369"/>
      <c r="N59" s="369"/>
      <c r="O59" s="369"/>
    </row>
    <row r="60" spans="1:15" ht="17.25" customHeight="1">
      <c r="A60" s="1335" t="s">
        <v>161</v>
      </c>
      <c r="B60" s="370"/>
      <c r="C60" s="370"/>
      <c r="D60" s="371"/>
      <c r="E60" s="371"/>
      <c r="F60" s="354"/>
      <c r="G60" s="354"/>
      <c r="H60" s="354"/>
      <c r="I60" s="354"/>
      <c r="J60" s="354"/>
      <c r="K60" s="354"/>
      <c r="L60" s="20"/>
      <c r="M60" s="369"/>
      <c r="N60" s="369"/>
      <c r="O60" s="369"/>
    </row>
    <row r="61" spans="1:15" ht="17.25" customHeight="1">
      <c r="A61" s="1335" t="s">
        <v>557</v>
      </c>
      <c r="B61" s="370"/>
      <c r="C61" s="370"/>
      <c r="D61" s="371"/>
      <c r="E61" s="371"/>
      <c r="F61" s="354"/>
      <c r="G61" s="354"/>
      <c r="H61" s="354"/>
      <c r="I61" s="354"/>
      <c r="J61" s="354"/>
      <c r="K61" s="354"/>
      <c r="L61" s="20"/>
      <c r="M61" s="369"/>
      <c r="N61" s="369"/>
      <c r="O61" s="369"/>
    </row>
    <row r="62" spans="1:15" ht="17.25" customHeight="1">
      <c r="A62" s="1335" t="s">
        <v>558</v>
      </c>
    </row>
    <row r="63" spans="1:15" ht="17.25" customHeight="1">
      <c r="A63" s="1335" t="s">
        <v>631</v>
      </c>
      <c r="B63" s="2"/>
      <c r="C63" s="2"/>
      <c r="D63" s="2"/>
    </row>
    <row r="64" spans="1:15" ht="17.25" customHeight="1">
      <c r="A64" s="1096" t="s">
        <v>702</v>
      </c>
      <c r="B64" s="2"/>
      <c r="C64" s="2"/>
      <c r="D64" s="2"/>
    </row>
    <row r="65" spans="1:1">
      <c r="A65" s="1335" t="s">
        <v>701</v>
      </c>
    </row>
    <row r="66" spans="1:1">
      <c r="A66" s="1335"/>
    </row>
    <row r="67" spans="1:1">
      <c r="A67" s="613"/>
    </row>
    <row r="68" spans="1:1">
      <c r="A68" s="613"/>
    </row>
    <row r="69" spans="1:1">
      <c r="A69" s="613"/>
    </row>
    <row r="70" spans="1:1">
      <c r="A70" s="613"/>
    </row>
    <row r="71" spans="1:1">
      <c r="A71" s="613"/>
    </row>
  </sheetData>
  <mergeCells count="12">
    <mergeCell ref="A33:C33"/>
    <mergeCell ref="D32:G32"/>
    <mergeCell ref="L32:O32"/>
    <mergeCell ref="H32:K32"/>
    <mergeCell ref="D31:O31"/>
    <mergeCell ref="A1:O1"/>
    <mergeCell ref="A5:C5"/>
    <mergeCell ref="D4:G4"/>
    <mergeCell ref="H4:K4"/>
    <mergeCell ref="L4:O4"/>
    <mergeCell ref="L3:O3"/>
    <mergeCell ref="D3:K3"/>
  </mergeCells>
  <pageMargins left="0.19685039370078741" right="0.19685039370078741" top="0.31496062992125984" bottom="0.31496062992125984" header="0.15748031496062992" footer="0.15748031496062992"/>
  <pageSetup scale="45" orientation="landscape" r:id="rId1"/>
  <headerFooter scaleWithDoc="0">
    <oddFooter>&amp;L&amp;"MetaBookLF-Roman,Italique"&amp;8National Bank of Canada - Supplementary Financial Information&amp;R&amp;"MetaBookLF-Roman,Italique"&amp;8page &amp;P</oddFooter>
  </headerFooter>
  <legacyDrawing r:id="rId2"/>
  <oleObjects>
    <oleObject progId="Word.Document.8" shapeId="634883" r:id="rId3"/>
  </oleObjects>
</worksheet>
</file>

<file path=xl/worksheets/sheet2.xml><?xml version="1.0" encoding="utf-8"?>
<worksheet xmlns="http://schemas.openxmlformats.org/spreadsheetml/2006/main" xmlns:r="http://schemas.openxmlformats.org/officeDocument/2006/relationships">
  <sheetPr codeName="Feuil10">
    <tabColor rgb="FFCCFFCC"/>
  </sheetPr>
  <dimension ref="A1:L32"/>
  <sheetViews>
    <sheetView view="pageBreakPreview" zoomScale="85" zoomScaleNormal="85" zoomScaleSheetLayoutView="85" workbookViewId="0">
      <selection activeCell="B6" sqref="B6"/>
    </sheetView>
  </sheetViews>
  <sheetFormatPr baseColWidth="10" defaultColWidth="11.5546875" defaultRowHeight="15"/>
  <cols>
    <col min="1" max="6" width="20.77734375" style="3" customWidth="1"/>
    <col min="7" max="16384" width="11.5546875" style="3"/>
  </cols>
  <sheetData>
    <row r="1" spans="1:12" ht="27" customHeight="1">
      <c r="A1" s="2576" t="s">
        <v>149</v>
      </c>
      <c r="B1" s="2576"/>
      <c r="C1" s="2576"/>
      <c r="D1" s="2576"/>
      <c r="E1" s="2576"/>
      <c r="F1" s="1075"/>
      <c r="G1" s="610"/>
      <c r="H1" s="610"/>
      <c r="I1" s="610"/>
      <c r="J1" s="610"/>
      <c r="K1" s="610"/>
      <c r="L1" s="610"/>
    </row>
    <row r="2" spans="1:12" ht="12" customHeight="1"/>
    <row r="3" spans="1:12" ht="18" customHeight="1"/>
    <row r="4" spans="1:12" ht="18" customHeight="1"/>
    <row r="5" spans="1:12" ht="18" customHeight="1"/>
    <row r="6" spans="1:12" ht="18" customHeight="1"/>
    <row r="7" spans="1:12" ht="18" customHeight="1"/>
    <row r="8" spans="1:12" ht="18" customHeight="1"/>
    <row r="9" spans="1:12" ht="18" customHeight="1"/>
    <row r="10" spans="1:12" ht="18" customHeight="1"/>
    <row r="11" spans="1:12" ht="18" customHeight="1"/>
    <row r="12" spans="1:12" ht="18" customHeight="1"/>
    <row r="13" spans="1:12" ht="18" customHeight="1"/>
    <row r="14" spans="1:12" ht="18" customHeight="1"/>
    <row r="15" spans="1:12" ht="18" customHeight="1"/>
    <row r="16" spans="1:12"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row r="32" ht="18" customHeight="1"/>
  </sheetData>
  <mergeCells count="1">
    <mergeCell ref="A1:E1"/>
  </mergeCells>
  <printOptions horizontalCentered="1"/>
  <pageMargins left="0.31496062992125984" right="0.31496062992125984" top="0.39370078740157483" bottom="0.39370078740157483" header="0.31496062992125984" footer="0.31496062992125984"/>
  <pageSetup scale="98" orientation="landscape" r:id="rId1"/>
  <drawing r:id="rId2"/>
</worksheet>
</file>

<file path=xl/worksheets/sheet20.xml><?xml version="1.0" encoding="utf-8"?>
<worksheet xmlns="http://schemas.openxmlformats.org/spreadsheetml/2006/main" xmlns:r="http://schemas.openxmlformats.org/officeDocument/2006/relationships">
  <sheetPr codeName="Feuil15">
    <tabColor rgb="FFFFFF00"/>
    <pageSetUpPr fitToPage="1"/>
  </sheetPr>
  <dimension ref="A1:AJ82"/>
  <sheetViews>
    <sheetView view="pageBreakPreview" zoomScale="85" zoomScaleNormal="85" zoomScaleSheetLayoutView="85" workbookViewId="0">
      <selection activeCell="E9" sqref="E9"/>
    </sheetView>
  </sheetViews>
  <sheetFormatPr baseColWidth="10" defaultColWidth="7.109375" defaultRowHeight="12.75"/>
  <cols>
    <col min="1" max="2" width="10.77734375" style="262" customWidth="1"/>
    <col min="3" max="3" width="4.88671875" style="262" customWidth="1"/>
    <col min="4" max="9" width="8.6640625" style="262" customWidth="1"/>
    <col min="10" max="10" width="8.88671875" style="262" customWidth="1"/>
    <col min="11" max="11" width="8.6640625" style="262" customWidth="1"/>
    <col min="12" max="12" width="1.6640625" style="262" customWidth="1"/>
    <col min="13" max="14" width="18.77734375" style="262" customWidth="1"/>
    <col min="15" max="15" width="1.6640625" style="262" customWidth="1"/>
    <col min="16" max="17" width="25.77734375" style="262" customWidth="1"/>
    <col min="18" max="18" width="1.77734375" style="262" customWidth="1"/>
    <col min="19" max="20" width="25.77734375" style="262" customWidth="1"/>
    <col min="21" max="21" width="1.77734375" style="262" customWidth="1"/>
    <col min="22" max="22" width="8.77734375" style="262" customWidth="1"/>
    <col min="23" max="23" width="8.6640625" style="262" customWidth="1"/>
    <col min="24" max="24" width="9.21875" style="262" customWidth="1"/>
    <col min="25" max="25" width="9.6640625" style="262" bestFit="1" customWidth="1"/>
    <col min="26" max="26" width="8" style="262" bestFit="1" customWidth="1"/>
    <col min="27" max="27" width="7.5546875" style="262" bestFit="1" customWidth="1"/>
    <col min="28" max="28" width="7.6640625" style="262" customWidth="1"/>
    <col min="29" max="29" width="8.109375" style="262" customWidth="1"/>
    <col min="30" max="30" width="9.21875" style="262" bestFit="1" customWidth="1"/>
    <col min="31" max="31" width="8.21875" style="262" customWidth="1"/>
    <col min="32" max="32" width="7.88671875" style="262" customWidth="1"/>
    <col min="33" max="33" width="7.6640625" style="262" customWidth="1"/>
    <col min="34" max="34" width="8.5546875" style="262" customWidth="1"/>
    <col min="35" max="35" width="8.21875" style="262" customWidth="1"/>
    <col min="36" max="192" width="7.109375" style="262"/>
    <col min="193" max="193" width="21.33203125" style="262" bestFit="1" customWidth="1"/>
    <col min="194" max="194" width="7.109375" style="262"/>
    <col min="195" max="195" width="7.109375" style="262" customWidth="1"/>
    <col min="196" max="196" width="9.6640625" style="262" customWidth="1"/>
    <col min="197" max="197" width="8.44140625" style="262" customWidth="1"/>
    <col min="198" max="198" width="8.109375" style="262" customWidth="1"/>
    <col min="199" max="199" width="8.77734375" style="262" customWidth="1"/>
    <col min="200" max="200" width="8.6640625" style="262" customWidth="1"/>
    <col min="201" max="201" width="9.21875" style="262" customWidth="1"/>
    <col min="202" max="202" width="9.6640625" style="262" bestFit="1" customWidth="1"/>
    <col min="203" max="203" width="8" style="262" bestFit="1" customWidth="1"/>
    <col min="204" max="204" width="7.5546875" style="262" bestFit="1" customWidth="1"/>
    <col min="205" max="205" width="7.6640625" style="262" customWidth="1"/>
    <col min="206" max="206" width="8.109375" style="262" customWidth="1"/>
    <col min="207" max="207" width="9.21875" style="262" bestFit="1" customWidth="1"/>
    <col min="208" max="208" width="8.21875" style="262" customWidth="1"/>
    <col min="209" max="209" width="7.88671875" style="262" customWidth="1"/>
    <col min="210" max="210" width="7.6640625" style="262" customWidth="1"/>
    <col min="211" max="211" width="8.5546875" style="262" customWidth="1"/>
    <col min="212" max="212" width="8.21875" style="262" customWidth="1"/>
    <col min="213" max="238" width="7.109375" style="262"/>
    <col min="239" max="239" width="15.21875" style="262" customWidth="1"/>
    <col min="240" max="240" width="2" style="262" customWidth="1"/>
    <col min="241" max="241" width="3" style="262" customWidth="1"/>
    <col min="242" max="264" width="8.77734375" style="262" customWidth="1"/>
    <col min="265" max="275" width="9.6640625" style="262" customWidth="1"/>
    <col min="276" max="276" width="8.44140625" style="262" customWidth="1"/>
    <col min="277" max="277" width="8.109375" style="262" customWidth="1"/>
    <col min="278" max="278" width="8.77734375" style="262" customWidth="1"/>
    <col min="279" max="279" width="8.6640625" style="262" customWidth="1"/>
    <col min="280" max="280" width="9.21875" style="262" customWidth="1"/>
    <col min="281" max="281" width="9.6640625" style="262" bestFit="1" customWidth="1"/>
    <col min="282" max="282" width="8" style="262" bestFit="1" customWidth="1"/>
    <col min="283" max="283" width="7.5546875" style="262" bestFit="1" customWidth="1"/>
    <col min="284" max="284" width="7.6640625" style="262" customWidth="1"/>
    <col min="285" max="285" width="8.109375" style="262" customWidth="1"/>
    <col min="286" max="286" width="9.21875" style="262" bestFit="1" customWidth="1"/>
    <col min="287" max="287" width="8.21875" style="262" customWidth="1"/>
    <col min="288" max="288" width="7.88671875" style="262" customWidth="1"/>
    <col min="289" max="289" width="7.6640625" style="262" customWidth="1"/>
    <col min="290" max="290" width="8.5546875" style="262" customWidth="1"/>
    <col min="291" max="291" width="8.21875" style="262" customWidth="1"/>
    <col min="292" max="448" width="7.109375" style="262"/>
    <col min="449" max="449" width="21.33203125" style="262" bestFit="1" customWidth="1"/>
    <col min="450" max="450" width="7.109375" style="262"/>
    <col min="451" max="451" width="7.109375" style="262" customWidth="1"/>
    <col min="452" max="452" width="9.6640625" style="262" customWidth="1"/>
    <col min="453" max="453" width="8.44140625" style="262" customWidth="1"/>
    <col min="454" max="454" width="8.109375" style="262" customWidth="1"/>
    <col min="455" max="455" width="8.77734375" style="262" customWidth="1"/>
    <col min="456" max="456" width="8.6640625" style="262" customWidth="1"/>
    <col min="457" max="457" width="9.21875" style="262" customWidth="1"/>
    <col min="458" max="458" width="9.6640625" style="262" bestFit="1" customWidth="1"/>
    <col min="459" max="459" width="8" style="262" bestFit="1" customWidth="1"/>
    <col min="460" max="460" width="7.5546875" style="262" bestFit="1" customWidth="1"/>
    <col min="461" max="461" width="7.6640625" style="262" customWidth="1"/>
    <col min="462" max="462" width="8.109375" style="262" customWidth="1"/>
    <col min="463" max="463" width="9.21875" style="262" bestFit="1" customWidth="1"/>
    <col min="464" max="464" width="8.21875" style="262" customWidth="1"/>
    <col min="465" max="465" width="7.88671875" style="262" customWidth="1"/>
    <col min="466" max="466" width="7.6640625" style="262" customWidth="1"/>
    <col min="467" max="467" width="8.5546875" style="262" customWidth="1"/>
    <col min="468" max="468" width="8.21875" style="262" customWidth="1"/>
    <col min="469" max="494" width="7.109375" style="262"/>
    <col min="495" max="495" width="15.21875" style="262" customWidth="1"/>
    <col min="496" max="496" width="2" style="262" customWidth="1"/>
    <col min="497" max="497" width="3" style="262" customWidth="1"/>
    <col min="498" max="520" width="8.77734375" style="262" customWidth="1"/>
    <col min="521" max="531" width="9.6640625" style="262" customWidth="1"/>
    <col min="532" max="532" width="8.44140625" style="262" customWidth="1"/>
    <col min="533" max="533" width="8.109375" style="262" customWidth="1"/>
    <col min="534" max="534" width="8.77734375" style="262" customWidth="1"/>
    <col min="535" max="535" width="8.6640625" style="262" customWidth="1"/>
    <col min="536" max="536" width="9.21875" style="262" customWidth="1"/>
    <col min="537" max="537" width="9.6640625" style="262" bestFit="1" customWidth="1"/>
    <col min="538" max="538" width="8" style="262" bestFit="1" customWidth="1"/>
    <col min="539" max="539" width="7.5546875" style="262" bestFit="1" customWidth="1"/>
    <col min="540" max="540" width="7.6640625" style="262" customWidth="1"/>
    <col min="541" max="541" width="8.109375" style="262" customWidth="1"/>
    <col min="542" max="542" width="9.21875" style="262" bestFit="1" customWidth="1"/>
    <col min="543" max="543" width="8.21875" style="262" customWidth="1"/>
    <col min="544" max="544" width="7.88671875" style="262" customWidth="1"/>
    <col min="545" max="545" width="7.6640625" style="262" customWidth="1"/>
    <col min="546" max="546" width="8.5546875" style="262" customWidth="1"/>
    <col min="547" max="547" width="8.21875" style="262" customWidth="1"/>
    <col min="548" max="704" width="7.109375" style="262"/>
    <col min="705" max="705" width="21.33203125" style="262" bestFit="1" customWidth="1"/>
    <col min="706" max="706" width="7.109375" style="262"/>
    <col min="707" max="707" width="7.109375" style="262" customWidth="1"/>
    <col min="708" max="708" width="9.6640625" style="262" customWidth="1"/>
    <col min="709" max="709" width="8.44140625" style="262" customWidth="1"/>
    <col min="710" max="710" width="8.109375" style="262" customWidth="1"/>
    <col min="711" max="711" width="8.77734375" style="262" customWidth="1"/>
    <col min="712" max="712" width="8.6640625" style="262" customWidth="1"/>
    <col min="713" max="713" width="9.21875" style="262" customWidth="1"/>
    <col min="714" max="714" width="9.6640625" style="262" bestFit="1" customWidth="1"/>
    <col min="715" max="715" width="8" style="262" bestFit="1" customWidth="1"/>
    <col min="716" max="716" width="7.5546875" style="262" bestFit="1" customWidth="1"/>
    <col min="717" max="717" width="7.6640625" style="262" customWidth="1"/>
    <col min="718" max="718" width="8.109375" style="262" customWidth="1"/>
    <col min="719" max="719" width="9.21875" style="262" bestFit="1" customWidth="1"/>
    <col min="720" max="720" width="8.21875" style="262" customWidth="1"/>
    <col min="721" max="721" width="7.88671875" style="262" customWidth="1"/>
    <col min="722" max="722" width="7.6640625" style="262" customWidth="1"/>
    <col min="723" max="723" width="8.5546875" style="262" customWidth="1"/>
    <col min="724" max="724" width="8.21875" style="262" customWidth="1"/>
    <col min="725" max="750" width="7.109375" style="262"/>
    <col min="751" max="751" width="15.21875" style="262" customWidth="1"/>
    <col min="752" max="752" width="2" style="262" customWidth="1"/>
    <col min="753" max="753" width="3" style="262" customWidth="1"/>
    <col min="754" max="776" width="8.77734375" style="262" customWidth="1"/>
    <col min="777" max="787" width="9.6640625" style="262" customWidth="1"/>
    <col min="788" max="788" width="8.44140625" style="262" customWidth="1"/>
    <col min="789" max="789" width="8.109375" style="262" customWidth="1"/>
    <col min="790" max="790" width="8.77734375" style="262" customWidth="1"/>
    <col min="791" max="791" width="8.6640625" style="262" customWidth="1"/>
    <col min="792" max="792" width="9.21875" style="262" customWidth="1"/>
    <col min="793" max="793" width="9.6640625" style="262" bestFit="1" customWidth="1"/>
    <col min="794" max="794" width="8" style="262" bestFit="1" customWidth="1"/>
    <col min="795" max="795" width="7.5546875" style="262" bestFit="1" customWidth="1"/>
    <col min="796" max="796" width="7.6640625" style="262" customWidth="1"/>
    <col min="797" max="797" width="8.109375" style="262" customWidth="1"/>
    <col min="798" max="798" width="9.21875" style="262" bestFit="1" customWidth="1"/>
    <col min="799" max="799" width="8.21875" style="262" customWidth="1"/>
    <col min="800" max="800" width="7.88671875" style="262" customWidth="1"/>
    <col min="801" max="801" width="7.6640625" style="262" customWidth="1"/>
    <col min="802" max="802" width="8.5546875" style="262" customWidth="1"/>
    <col min="803" max="803" width="8.21875" style="262" customWidth="1"/>
    <col min="804" max="960" width="7.109375" style="262"/>
    <col min="961" max="961" width="21.33203125" style="262" bestFit="1" customWidth="1"/>
    <col min="962" max="962" width="7.109375" style="262"/>
    <col min="963" max="963" width="7.109375" style="262" customWidth="1"/>
    <col min="964" max="964" width="9.6640625" style="262" customWidth="1"/>
    <col min="965" max="965" width="8.44140625" style="262" customWidth="1"/>
    <col min="966" max="966" width="8.109375" style="262" customWidth="1"/>
    <col min="967" max="967" width="8.77734375" style="262" customWidth="1"/>
    <col min="968" max="968" width="8.6640625" style="262" customWidth="1"/>
    <col min="969" max="969" width="9.21875" style="262" customWidth="1"/>
    <col min="970" max="970" width="9.6640625" style="262" bestFit="1" customWidth="1"/>
    <col min="971" max="971" width="8" style="262" bestFit="1" customWidth="1"/>
    <col min="972" max="972" width="7.5546875" style="262" bestFit="1" customWidth="1"/>
    <col min="973" max="973" width="7.6640625" style="262" customWidth="1"/>
    <col min="974" max="974" width="8.109375" style="262" customWidth="1"/>
    <col min="975" max="975" width="9.21875" style="262" bestFit="1" customWidth="1"/>
    <col min="976" max="976" width="8.21875" style="262" customWidth="1"/>
    <col min="977" max="977" width="7.88671875" style="262" customWidth="1"/>
    <col min="978" max="978" width="7.6640625" style="262" customWidth="1"/>
    <col min="979" max="979" width="8.5546875" style="262" customWidth="1"/>
    <col min="980" max="980" width="8.21875" style="262" customWidth="1"/>
    <col min="981" max="1006" width="7.109375" style="262"/>
    <col min="1007" max="1007" width="15.21875" style="262" customWidth="1"/>
    <col min="1008" max="1008" width="2" style="262" customWidth="1"/>
    <col min="1009" max="1009" width="3" style="262" customWidth="1"/>
    <col min="1010" max="1032" width="8.77734375" style="262" customWidth="1"/>
    <col min="1033" max="1043" width="9.6640625" style="262" customWidth="1"/>
    <col min="1044" max="1044" width="8.44140625" style="262" customWidth="1"/>
    <col min="1045" max="1045" width="8.109375" style="262" customWidth="1"/>
    <col min="1046" max="1046" width="8.77734375" style="262" customWidth="1"/>
    <col min="1047" max="1047" width="8.6640625" style="262" customWidth="1"/>
    <col min="1048" max="1048" width="9.21875" style="262" customWidth="1"/>
    <col min="1049" max="1049" width="9.6640625" style="262" bestFit="1" customWidth="1"/>
    <col min="1050" max="1050" width="8" style="262" bestFit="1" customWidth="1"/>
    <col min="1051" max="1051" width="7.5546875" style="262" bestFit="1" customWidth="1"/>
    <col min="1052" max="1052" width="7.6640625" style="262" customWidth="1"/>
    <col min="1053" max="1053" width="8.109375" style="262" customWidth="1"/>
    <col min="1054" max="1054" width="9.21875" style="262" bestFit="1" customWidth="1"/>
    <col min="1055" max="1055" width="8.21875" style="262" customWidth="1"/>
    <col min="1056" max="1056" width="7.88671875" style="262" customWidth="1"/>
    <col min="1057" max="1057" width="7.6640625" style="262" customWidth="1"/>
    <col min="1058" max="1058" width="8.5546875" style="262" customWidth="1"/>
    <col min="1059" max="1059" width="8.21875" style="262" customWidth="1"/>
    <col min="1060" max="1216" width="7.109375" style="262"/>
    <col min="1217" max="1217" width="21.33203125" style="262" bestFit="1" customWidth="1"/>
    <col min="1218" max="1218" width="7.109375" style="262"/>
    <col min="1219" max="1219" width="7.109375" style="262" customWidth="1"/>
    <col min="1220" max="1220" width="9.6640625" style="262" customWidth="1"/>
    <col min="1221" max="1221" width="8.44140625" style="262" customWidth="1"/>
    <col min="1222" max="1222" width="8.109375" style="262" customWidth="1"/>
    <col min="1223" max="1223" width="8.77734375" style="262" customWidth="1"/>
    <col min="1224" max="1224" width="8.6640625" style="262" customWidth="1"/>
    <col min="1225" max="1225" width="9.21875" style="262" customWidth="1"/>
    <col min="1226" max="1226" width="9.6640625" style="262" bestFit="1" customWidth="1"/>
    <col min="1227" max="1227" width="8" style="262" bestFit="1" customWidth="1"/>
    <col min="1228" max="1228" width="7.5546875" style="262" bestFit="1" customWidth="1"/>
    <col min="1229" max="1229" width="7.6640625" style="262" customWidth="1"/>
    <col min="1230" max="1230" width="8.109375" style="262" customWidth="1"/>
    <col min="1231" max="1231" width="9.21875" style="262" bestFit="1" customWidth="1"/>
    <col min="1232" max="1232" width="8.21875" style="262" customWidth="1"/>
    <col min="1233" max="1233" width="7.88671875" style="262" customWidth="1"/>
    <col min="1234" max="1234" width="7.6640625" style="262" customWidth="1"/>
    <col min="1235" max="1235" width="8.5546875" style="262" customWidth="1"/>
    <col min="1236" max="1236" width="8.21875" style="262" customWidth="1"/>
    <col min="1237" max="1262" width="7.109375" style="262"/>
    <col min="1263" max="1263" width="15.21875" style="262" customWidth="1"/>
    <col min="1264" max="1264" width="2" style="262" customWidth="1"/>
    <col min="1265" max="1265" width="3" style="262" customWidth="1"/>
    <col min="1266" max="1288" width="8.77734375" style="262" customWidth="1"/>
    <col min="1289" max="1299" width="9.6640625" style="262" customWidth="1"/>
    <col min="1300" max="1300" width="8.44140625" style="262" customWidth="1"/>
    <col min="1301" max="1301" width="8.109375" style="262" customWidth="1"/>
    <col min="1302" max="1302" width="8.77734375" style="262" customWidth="1"/>
    <col min="1303" max="1303" width="8.6640625" style="262" customWidth="1"/>
    <col min="1304" max="1304" width="9.21875" style="262" customWidth="1"/>
    <col min="1305" max="1305" width="9.6640625" style="262" bestFit="1" customWidth="1"/>
    <col min="1306" max="1306" width="8" style="262" bestFit="1" customWidth="1"/>
    <col min="1307" max="1307" width="7.5546875" style="262" bestFit="1" customWidth="1"/>
    <col min="1308" max="1308" width="7.6640625" style="262" customWidth="1"/>
    <col min="1309" max="1309" width="8.109375" style="262" customWidth="1"/>
    <col min="1310" max="1310" width="9.21875" style="262" bestFit="1" customWidth="1"/>
    <col min="1311" max="1311" width="8.21875" style="262" customWidth="1"/>
    <col min="1312" max="1312" width="7.88671875" style="262" customWidth="1"/>
    <col min="1313" max="1313" width="7.6640625" style="262" customWidth="1"/>
    <col min="1314" max="1314" width="8.5546875" style="262" customWidth="1"/>
    <col min="1315" max="1315" width="8.21875" style="262" customWidth="1"/>
    <col min="1316" max="1472" width="7.109375" style="262"/>
    <col min="1473" max="1473" width="21.33203125" style="262" bestFit="1" customWidth="1"/>
    <col min="1474" max="1474" width="7.109375" style="262"/>
    <col min="1475" max="1475" width="7.109375" style="262" customWidth="1"/>
    <col min="1476" max="1476" width="9.6640625" style="262" customWidth="1"/>
    <col min="1477" max="1477" width="8.44140625" style="262" customWidth="1"/>
    <col min="1478" max="1478" width="8.109375" style="262" customWidth="1"/>
    <col min="1479" max="1479" width="8.77734375" style="262" customWidth="1"/>
    <col min="1480" max="1480" width="8.6640625" style="262" customWidth="1"/>
    <col min="1481" max="1481" width="9.21875" style="262" customWidth="1"/>
    <col min="1482" max="1482" width="9.6640625" style="262" bestFit="1" customWidth="1"/>
    <col min="1483" max="1483" width="8" style="262" bestFit="1" customWidth="1"/>
    <col min="1484" max="1484" width="7.5546875" style="262" bestFit="1" customWidth="1"/>
    <col min="1485" max="1485" width="7.6640625" style="262" customWidth="1"/>
    <col min="1486" max="1486" width="8.109375" style="262" customWidth="1"/>
    <col min="1487" max="1487" width="9.21875" style="262" bestFit="1" customWidth="1"/>
    <col min="1488" max="1488" width="8.21875" style="262" customWidth="1"/>
    <col min="1489" max="1489" width="7.88671875" style="262" customWidth="1"/>
    <col min="1490" max="1490" width="7.6640625" style="262" customWidth="1"/>
    <col min="1491" max="1491" width="8.5546875" style="262" customWidth="1"/>
    <col min="1492" max="1492" width="8.21875" style="262" customWidth="1"/>
    <col min="1493" max="1518" width="7.109375" style="262"/>
    <col min="1519" max="1519" width="15.21875" style="262" customWidth="1"/>
    <col min="1520" max="1520" width="2" style="262" customWidth="1"/>
    <col min="1521" max="1521" width="3" style="262" customWidth="1"/>
    <col min="1522" max="1544" width="8.77734375" style="262" customWidth="1"/>
    <col min="1545" max="1555" width="9.6640625" style="262" customWidth="1"/>
    <col min="1556" max="1556" width="8.44140625" style="262" customWidth="1"/>
    <col min="1557" max="1557" width="8.109375" style="262" customWidth="1"/>
    <col min="1558" max="1558" width="8.77734375" style="262" customWidth="1"/>
    <col min="1559" max="1559" width="8.6640625" style="262" customWidth="1"/>
    <col min="1560" max="1560" width="9.21875" style="262" customWidth="1"/>
    <col min="1561" max="1561" width="9.6640625" style="262" bestFit="1" customWidth="1"/>
    <col min="1562" max="1562" width="8" style="262" bestFit="1" customWidth="1"/>
    <col min="1563" max="1563" width="7.5546875" style="262" bestFit="1" customWidth="1"/>
    <col min="1564" max="1564" width="7.6640625" style="262" customWidth="1"/>
    <col min="1565" max="1565" width="8.109375" style="262" customWidth="1"/>
    <col min="1566" max="1566" width="9.21875" style="262" bestFit="1" customWidth="1"/>
    <col min="1567" max="1567" width="8.21875" style="262" customWidth="1"/>
    <col min="1568" max="1568" width="7.88671875" style="262" customWidth="1"/>
    <col min="1569" max="1569" width="7.6640625" style="262" customWidth="1"/>
    <col min="1570" max="1570" width="8.5546875" style="262" customWidth="1"/>
    <col min="1571" max="1571" width="8.21875" style="262" customWidth="1"/>
    <col min="1572" max="1728" width="7.109375" style="262"/>
    <col min="1729" max="1729" width="21.33203125" style="262" bestFit="1" customWidth="1"/>
    <col min="1730" max="1730" width="7.109375" style="262"/>
    <col min="1731" max="1731" width="7.109375" style="262" customWidth="1"/>
    <col min="1732" max="1732" width="9.6640625" style="262" customWidth="1"/>
    <col min="1733" max="1733" width="8.44140625" style="262" customWidth="1"/>
    <col min="1734" max="1734" width="8.109375" style="262" customWidth="1"/>
    <col min="1735" max="1735" width="8.77734375" style="262" customWidth="1"/>
    <col min="1736" max="1736" width="8.6640625" style="262" customWidth="1"/>
    <col min="1737" max="1737" width="9.21875" style="262" customWidth="1"/>
    <col min="1738" max="1738" width="9.6640625" style="262" bestFit="1" customWidth="1"/>
    <col min="1739" max="1739" width="8" style="262" bestFit="1" customWidth="1"/>
    <col min="1740" max="1740" width="7.5546875" style="262" bestFit="1" customWidth="1"/>
    <col min="1741" max="1741" width="7.6640625" style="262" customWidth="1"/>
    <col min="1742" max="1742" width="8.109375" style="262" customWidth="1"/>
    <col min="1743" max="1743" width="9.21875" style="262" bestFit="1" customWidth="1"/>
    <col min="1744" max="1744" width="8.21875" style="262" customWidth="1"/>
    <col min="1745" max="1745" width="7.88671875" style="262" customWidth="1"/>
    <col min="1746" max="1746" width="7.6640625" style="262" customWidth="1"/>
    <col min="1747" max="1747" width="8.5546875" style="262" customWidth="1"/>
    <col min="1748" max="1748" width="8.21875" style="262" customWidth="1"/>
    <col min="1749" max="1774" width="7.109375" style="262"/>
    <col min="1775" max="1775" width="15.21875" style="262" customWidth="1"/>
    <col min="1776" max="1776" width="2" style="262" customWidth="1"/>
    <col min="1777" max="1777" width="3" style="262" customWidth="1"/>
    <col min="1778" max="1800" width="8.77734375" style="262" customWidth="1"/>
    <col min="1801" max="1811" width="9.6640625" style="262" customWidth="1"/>
    <col min="1812" max="1812" width="8.44140625" style="262" customWidth="1"/>
    <col min="1813" max="1813" width="8.109375" style="262" customWidth="1"/>
    <col min="1814" max="1814" width="8.77734375" style="262" customWidth="1"/>
    <col min="1815" max="1815" width="8.6640625" style="262" customWidth="1"/>
    <col min="1816" max="1816" width="9.21875" style="262" customWidth="1"/>
    <col min="1817" max="1817" width="9.6640625" style="262" bestFit="1" customWidth="1"/>
    <col min="1818" max="1818" width="8" style="262" bestFit="1" customWidth="1"/>
    <col min="1819" max="1819" width="7.5546875" style="262" bestFit="1" customWidth="1"/>
    <col min="1820" max="1820" width="7.6640625" style="262" customWidth="1"/>
    <col min="1821" max="1821" width="8.109375" style="262" customWidth="1"/>
    <col min="1822" max="1822" width="9.21875" style="262" bestFit="1" customWidth="1"/>
    <col min="1823" max="1823" width="8.21875" style="262" customWidth="1"/>
    <col min="1824" max="1824" width="7.88671875" style="262" customWidth="1"/>
    <col min="1825" max="1825" width="7.6640625" style="262" customWidth="1"/>
    <col min="1826" max="1826" width="8.5546875" style="262" customWidth="1"/>
    <col min="1827" max="1827" width="8.21875" style="262" customWidth="1"/>
    <col min="1828" max="1984" width="7.109375" style="262"/>
    <col min="1985" max="1985" width="21.33203125" style="262" bestFit="1" customWidth="1"/>
    <col min="1986" max="1986" width="7.109375" style="262"/>
    <col min="1987" max="1987" width="7.109375" style="262" customWidth="1"/>
    <col min="1988" max="1988" width="9.6640625" style="262" customWidth="1"/>
    <col min="1989" max="1989" width="8.44140625" style="262" customWidth="1"/>
    <col min="1990" max="1990" width="8.109375" style="262" customWidth="1"/>
    <col min="1991" max="1991" width="8.77734375" style="262" customWidth="1"/>
    <col min="1992" max="1992" width="8.6640625" style="262" customWidth="1"/>
    <col min="1993" max="1993" width="9.21875" style="262" customWidth="1"/>
    <col min="1994" max="1994" width="9.6640625" style="262" bestFit="1" customWidth="1"/>
    <col min="1995" max="1995" width="8" style="262" bestFit="1" customWidth="1"/>
    <col min="1996" max="1996" width="7.5546875" style="262" bestFit="1" customWidth="1"/>
    <col min="1997" max="1997" width="7.6640625" style="262" customWidth="1"/>
    <col min="1998" max="1998" width="8.109375" style="262" customWidth="1"/>
    <col min="1999" max="1999" width="9.21875" style="262" bestFit="1" customWidth="1"/>
    <col min="2000" max="2000" width="8.21875" style="262" customWidth="1"/>
    <col min="2001" max="2001" width="7.88671875" style="262" customWidth="1"/>
    <col min="2002" max="2002" width="7.6640625" style="262" customWidth="1"/>
    <col min="2003" max="2003" width="8.5546875" style="262" customWidth="1"/>
    <col min="2004" max="2004" width="8.21875" style="262" customWidth="1"/>
    <col min="2005" max="2030" width="7.109375" style="262"/>
    <col min="2031" max="2031" width="15.21875" style="262" customWidth="1"/>
    <col min="2032" max="2032" width="2" style="262" customWidth="1"/>
    <col min="2033" max="2033" width="3" style="262" customWidth="1"/>
    <col min="2034" max="2056" width="8.77734375" style="262" customWidth="1"/>
    <col min="2057" max="2067" width="9.6640625" style="262" customWidth="1"/>
    <col min="2068" max="2068" width="8.44140625" style="262" customWidth="1"/>
    <col min="2069" max="2069" width="8.109375" style="262" customWidth="1"/>
    <col min="2070" max="2070" width="8.77734375" style="262" customWidth="1"/>
    <col min="2071" max="2071" width="8.6640625" style="262" customWidth="1"/>
    <col min="2072" max="2072" width="9.21875" style="262" customWidth="1"/>
    <col min="2073" max="2073" width="9.6640625" style="262" bestFit="1" customWidth="1"/>
    <col min="2074" max="2074" width="8" style="262" bestFit="1" customWidth="1"/>
    <col min="2075" max="2075" width="7.5546875" style="262" bestFit="1" customWidth="1"/>
    <col min="2076" max="2076" width="7.6640625" style="262" customWidth="1"/>
    <col min="2077" max="2077" width="8.109375" style="262" customWidth="1"/>
    <col min="2078" max="2078" width="9.21875" style="262" bestFit="1" customWidth="1"/>
    <col min="2079" max="2079" width="8.21875" style="262" customWidth="1"/>
    <col min="2080" max="2080" width="7.88671875" style="262" customWidth="1"/>
    <col min="2081" max="2081" width="7.6640625" style="262" customWidth="1"/>
    <col min="2082" max="2082" width="8.5546875" style="262" customWidth="1"/>
    <col min="2083" max="2083" width="8.21875" style="262" customWidth="1"/>
    <col min="2084" max="2240" width="7.109375" style="262"/>
    <col min="2241" max="2241" width="21.33203125" style="262" bestFit="1" customWidth="1"/>
    <col min="2242" max="2242" width="7.109375" style="262"/>
    <col min="2243" max="2243" width="7.109375" style="262" customWidth="1"/>
    <col min="2244" max="2244" width="9.6640625" style="262" customWidth="1"/>
    <col min="2245" max="2245" width="8.44140625" style="262" customWidth="1"/>
    <col min="2246" max="2246" width="8.109375" style="262" customWidth="1"/>
    <col min="2247" max="2247" width="8.77734375" style="262" customWidth="1"/>
    <col min="2248" max="2248" width="8.6640625" style="262" customWidth="1"/>
    <col min="2249" max="2249" width="9.21875" style="262" customWidth="1"/>
    <col min="2250" max="2250" width="9.6640625" style="262" bestFit="1" customWidth="1"/>
    <col min="2251" max="2251" width="8" style="262" bestFit="1" customWidth="1"/>
    <col min="2252" max="2252" width="7.5546875" style="262" bestFit="1" customWidth="1"/>
    <col min="2253" max="2253" width="7.6640625" style="262" customWidth="1"/>
    <col min="2254" max="2254" width="8.109375" style="262" customWidth="1"/>
    <col min="2255" max="2255" width="9.21875" style="262" bestFit="1" customWidth="1"/>
    <col min="2256" max="2256" width="8.21875" style="262" customWidth="1"/>
    <col min="2257" max="2257" width="7.88671875" style="262" customWidth="1"/>
    <col min="2258" max="2258" width="7.6640625" style="262" customWidth="1"/>
    <col min="2259" max="2259" width="8.5546875" style="262" customWidth="1"/>
    <col min="2260" max="2260" width="8.21875" style="262" customWidth="1"/>
    <col min="2261" max="2286" width="7.109375" style="262"/>
    <col min="2287" max="2287" width="15.21875" style="262" customWidth="1"/>
    <col min="2288" max="2288" width="2" style="262" customWidth="1"/>
    <col min="2289" max="2289" width="3" style="262" customWidth="1"/>
    <col min="2290" max="2312" width="8.77734375" style="262" customWidth="1"/>
    <col min="2313" max="2323" width="9.6640625" style="262" customWidth="1"/>
    <col min="2324" max="2324" width="8.44140625" style="262" customWidth="1"/>
    <col min="2325" max="2325" width="8.109375" style="262" customWidth="1"/>
    <col min="2326" max="2326" width="8.77734375" style="262" customWidth="1"/>
    <col min="2327" max="2327" width="8.6640625" style="262" customWidth="1"/>
    <col min="2328" max="2328" width="9.21875" style="262" customWidth="1"/>
    <col min="2329" max="2329" width="9.6640625" style="262" bestFit="1" customWidth="1"/>
    <col min="2330" max="2330" width="8" style="262" bestFit="1" customWidth="1"/>
    <col min="2331" max="2331" width="7.5546875" style="262" bestFit="1" customWidth="1"/>
    <col min="2332" max="2332" width="7.6640625" style="262" customWidth="1"/>
    <col min="2333" max="2333" width="8.109375" style="262" customWidth="1"/>
    <col min="2334" max="2334" width="9.21875" style="262" bestFit="1" customWidth="1"/>
    <col min="2335" max="2335" width="8.21875" style="262" customWidth="1"/>
    <col min="2336" max="2336" width="7.88671875" style="262" customWidth="1"/>
    <col min="2337" max="2337" width="7.6640625" style="262" customWidth="1"/>
    <col min="2338" max="2338" width="8.5546875" style="262" customWidth="1"/>
    <col min="2339" max="2339" width="8.21875" style="262" customWidth="1"/>
    <col min="2340" max="2496" width="7.109375" style="262"/>
    <col min="2497" max="2497" width="21.33203125" style="262" bestFit="1" customWidth="1"/>
    <col min="2498" max="2498" width="7.109375" style="262"/>
    <col min="2499" max="2499" width="7.109375" style="262" customWidth="1"/>
    <col min="2500" max="2500" width="9.6640625" style="262" customWidth="1"/>
    <col min="2501" max="2501" width="8.44140625" style="262" customWidth="1"/>
    <col min="2502" max="2502" width="8.109375" style="262" customWidth="1"/>
    <col min="2503" max="2503" width="8.77734375" style="262" customWidth="1"/>
    <col min="2504" max="2504" width="8.6640625" style="262" customWidth="1"/>
    <col min="2505" max="2505" width="9.21875" style="262" customWidth="1"/>
    <col min="2506" max="2506" width="9.6640625" style="262" bestFit="1" customWidth="1"/>
    <col min="2507" max="2507" width="8" style="262" bestFit="1" customWidth="1"/>
    <col min="2508" max="2508" width="7.5546875" style="262" bestFit="1" customWidth="1"/>
    <col min="2509" max="2509" width="7.6640625" style="262" customWidth="1"/>
    <col min="2510" max="2510" width="8.109375" style="262" customWidth="1"/>
    <col min="2511" max="2511" width="9.21875" style="262" bestFit="1" customWidth="1"/>
    <col min="2512" max="2512" width="8.21875" style="262" customWidth="1"/>
    <col min="2513" max="2513" width="7.88671875" style="262" customWidth="1"/>
    <col min="2514" max="2514" width="7.6640625" style="262" customWidth="1"/>
    <col min="2515" max="2515" width="8.5546875" style="262" customWidth="1"/>
    <col min="2516" max="2516" width="8.21875" style="262" customWidth="1"/>
    <col min="2517" max="2542" width="7.109375" style="262"/>
    <col min="2543" max="2543" width="15.21875" style="262" customWidth="1"/>
    <col min="2544" max="2544" width="2" style="262" customWidth="1"/>
    <col min="2545" max="2545" width="3" style="262" customWidth="1"/>
    <col min="2546" max="2568" width="8.77734375" style="262" customWidth="1"/>
    <col min="2569" max="2579" width="9.6640625" style="262" customWidth="1"/>
    <col min="2580" max="2580" width="8.44140625" style="262" customWidth="1"/>
    <col min="2581" max="2581" width="8.109375" style="262" customWidth="1"/>
    <col min="2582" max="2582" width="8.77734375" style="262" customWidth="1"/>
    <col min="2583" max="2583" width="8.6640625" style="262" customWidth="1"/>
    <col min="2584" max="2584" width="9.21875" style="262" customWidth="1"/>
    <col min="2585" max="2585" width="9.6640625" style="262" bestFit="1" customWidth="1"/>
    <col min="2586" max="2586" width="8" style="262" bestFit="1" customWidth="1"/>
    <col min="2587" max="2587" width="7.5546875" style="262" bestFit="1" customWidth="1"/>
    <col min="2588" max="2588" width="7.6640625" style="262" customWidth="1"/>
    <col min="2589" max="2589" width="8.109375" style="262" customWidth="1"/>
    <col min="2590" max="2590" width="9.21875" style="262" bestFit="1" customWidth="1"/>
    <col min="2591" max="2591" width="8.21875" style="262" customWidth="1"/>
    <col min="2592" max="2592" width="7.88671875" style="262" customWidth="1"/>
    <col min="2593" max="2593" width="7.6640625" style="262" customWidth="1"/>
    <col min="2594" max="2594" width="8.5546875" style="262" customWidth="1"/>
    <col min="2595" max="2595" width="8.21875" style="262" customWidth="1"/>
    <col min="2596" max="2752" width="7.109375" style="262"/>
    <col min="2753" max="2753" width="21.33203125" style="262" bestFit="1" customWidth="1"/>
    <col min="2754" max="2754" width="7.109375" style="262"/>
    <col min="2755" max="2755" width="7.109375" style="262" customWidth="1"/>
    <col min="2756" max="2756" width="9.6640625" style="262" customWidth="1"/>
    <col min="2757" max="2757" width="8.44140625" style="262" customWidth="1"/>
    <col min="2758" max="2758" width="8.109375" style="262" customWidth="1"/>
    <col min="2759" max="2759" width="8.77734375" style="262" customWidth="1"/>
    <col min="2760" max="2760" width="8.6640625" style="262" customWidth="1"/>
    <col min="2761" max="2761" width="9.21875" style="262" customWidth="1"/>
    <col min="2762" max="2762" width="9.6640625" style="262" bestFit="1" customWidth="1"/>
    <col min="2763" max="2763" width="8" style="262" bestFit="1" customWidth="1"/>
    <col min="2764" max="2764" width="7.5546875" style="262" bestFit="1" customWidth="1"/>
    <col min="2765" max="2765" width="7.6640625" style="262" customWidth="1"/>
    <col min="2766" max="2766" width="8.109375" style="262" customWidth="1"/>
    <col min="2767" max="2767" width="9.21875" style="262" bestFit="1" customWidth="1"/>
    <col min="2768" max="2768" width="8.21875" style="262" customWidth="1"/>
    <col min="2769" max="2769" width="7.88671875" style="262" customWidth="1"/>
    <col min="2770" max="2770" width="7.6640625" style="262" customWidth="1"/>
    <col min="2771" max="2771" width="8.5546875" style="262" customWidth="1"/>
    <col min="2772" max="2772" width="8.21875" style="262" customWidth="1"/>
    <col min="2773" max="2798" width="7.109375" style="262"/>
    <col min="2799" max="2799" width="15.21875" style="262" customWidth="1"/>
    <col min="2800" max="2800" width="2" style="262" customWidth="1"/>
    <col min="2801" max="2801" width="3" style="262" customWidth="1"/>
    <col min="2802" max="2824" width="8.77734375" style="262" customWidth="1"/>
    <col min="2825" max="2835" width="9.6640625" style="262" customWidth="1"/>
    <col min="2836" max="2836" width="8.44140625" style="262" customWidth="1"/>
    <col min="2837" max="2837" width="8.109375" style="262" customWidth="1"/>
    <col min="2838" max="2838" width="8.77734375" style="262" customWidth="1"/>
    <col min="2839" max="2839" width="8.6640625" style="262" customWidth="1"/>
    <col min="2840" max="2840" width="9.21875" style="262" customWidth="1"/>
    <col min="2841" max="2841" width="9.6640625" style="262" bestFit="1" customWidth="1"/>
    <col min="2842" max="2842" width="8" style="262" bestFit="1" customWidth="1"/>
    <col min="2843" max="2843" width="7.5546875" style="262" bestFit="1" customWidth="1"/>
    <col min="2844" max="2844" width="7.6640625" style="262" customWidth="1"/>
    <col min="2845" max="2845" width="8.109375" style="262" customWidth="1"/>
    <col min="2846" max="2846" width="9.21875" style="262" bestFit="1" customWidth="1"/>
    <col min="2847" max="2847" width="8.21875" style="262" customWidth="1"/>
    <col min="2848" max="2848" width="7.88671875" style="262" customWidth="1"/>
    <col min="2849" max="2849" width="7.6640625" style="262" customWidth="1"/>
    <col min="2850" max="2850" width="8.5546875" style="262" customWidth="1"/>
    <col min="2851" max="2851" width="8.21875" style="262" customWidth="1"/>
    <col min="2852" max="3008" width="7.109375" style="262"/>
    <col min="3009" max="3009" width="21.33203125" style="262" bestFit="1" customWidth="1"/>
    <col min="3010" max="3010" width="7.109375" style="262"/>
    <col min="3011" max="3011" width="7.109375" style="262" customWidth="1"/>
    <col min="3012" max="3012" width="9.6640625" style="262" customWidth="1"/>
    <col min="3013" max="3013" width="8.44140625" style="262" customWidth="1"/>
    <col min="3014" max="3014" width="8.109375" style="262" customWidth="1"/>
    <col min="3015" max="3015" width="8.77734375" style="262" customWidth="1"/>
    <col min="3016" max="3016" width="8.6640625" style="262" customWidth="1"/>
    <col min="3017" max="3017" width="9.21875" style="262" customWidth="1"/>
    <col min="3018" max="3018" width="9.6640625" style="262" bestFit="1" customWidth="1"/>
    <col min="3019" max="3019" width="8" style="262" bestFit="1" customWidth="1"/>
    <col min="3020" max="3020" width="7.5546875" style="262" bestFit="1" customWidth="1"/>
    <col min="3021" max="3021" width="7.6640625" style="262" customWidth="1"/>
    <col min="3022" max="3022" width="8.109375" style="262" customWidth="1"/>
    <col min="3023" max="3023" width="9.21875" style="262" bestFit="1" customWidth="1"/>
    <col min="3024" max="3024" width="8.21875" style="262" customWidth="1"/>
    <col min="3025" max="3025" width="7.88671875" style="262" customWidth="1"/>
    <col min="3026" max="3026" width="7.6640625" style="262" customWidth="1"/>
    <col min="3027" max="3027" width="8.5546875" style="262" customWidth="1"/>
    <col min="3028" max="3028" width="8.21875" style="262" customWidth="1"/>
    <col min="3029" max="3054" width="7.109375" style="262"/>
    <col min="3055" max="3055" width="15.21875" style="262" customWidth="1"/>
    <col min="3056" max="3056" width="2" style="262" customWidth="1"/>
    <col min="3057" max="3057" width="3" style="262" customWidth="1"/>
    <col min="3058" max="3080" width="8.77734375" style="262" customWidth="1"/>
    <col min="3081" max="3091" width="9.6640625" style="262" customWidth="1"/>
    <col min="3092" max="3092" width="8.44140625" style="262" customWidth="1"/>
    <col min="3093" max="3093" width="8.109375" style="262" customWidth="1"/>
    <col min="3094" max="3094" width="8.77734375" style="262" customWidth="1"/>
    <col min="3095" max="3095" width="8.6640625" style="262" customWidth="1"/>
    <col min="3096" max="3096" width="9.21875" style="262" customWidth="1"/>
    <col min="3097" max="3097" width="9.6640625" style="262" bestFit="1" customWidth="1"/>
    <col min="3098" max="3098" width="8" style="262" bestFit="1" customWidth="1"/>
    <col min="3099" max="3099" width="7.5546875" style="262" bestFit="1" customWidth="1"/>
    <col min="3100" max="3100" width="7.6640625" style="262" customWidth="1"/>
    <col min="3101" max="3101" width="8.109375" style="262" customWidth="1"/>
    <col min="3102" max="3102" width="9.21875" style="262" bestFit="1" customWidth="1"/>
    <col min="3103" max="3103" width="8.21875" style="262" customWidth="1"/>
    <col min="3104" max="3104" width="7.88671875" style="262" customWidth="1"/>
    <col min="3105" max="3105" width="7.6640625" style="262" customWidth="1"/>
    <col min="3106" max="3106" width="8.5546875" style="262" customWidth="1"/>
    <col min="3107" max="3107" width="8.21875" style="262" customWidth="1"/>
    <col min="3108" max="3264" width="7.109375" style="262"/>
    <col min="3265" max="3265" width="21.33203125" style="262" bestFit="1" customWidth="1"/>
    <col min="3266" max="3266" width="7.109375" style="262"/>
    <col min="3267" max="3267" width="7.109375" style="262" customWidth="1"/>
    <col min="3268" max="3268" width="9.6640625" style="262" customWidth="1"/>
    <col min="3269" max="3269" width="8.44140625" style="262" customWidth="1"/>
    <col min="3270" max="3270" width="8.109375" style="262" customWidth="1"/>
    <col min="3271" max="3271" width="8.77734375" style="262" customWidth="1"/>
    <col min="3272" max="3272" width="8.6640625" style="262" customWidth="1"/>
    <col min="3273" max="3273" width="9.21875" style="262" customWidth="1"/>
    <col min="3274" max="3274" width="9.6640625" style="262" bestFit="1" customWidth="1"/>
    <col min="3275" max="3275" width="8" style="262" bestFit="1" customWidth="1"/>
    <col min="3276" max="3276" width="7.5546875" style="262" bestFit="1" customWidth="1"/>
    <col min="3277" max="3277" width="7.6640625" style="262" customWidth="1"/>
    <col min="3278" max="3278" width="8.109375" style="262" customWidth="1"/>
    <col min="3279" max="3279" width="9.21875" style="262" bestFit="1" customWidth="1"/>
    <col min="3280" max="3280" width="8.21875" style="262" customWidth="1"/>
    <col min="3281" max="3281" width="7.88671875" style="262" customWidth="1"/>
    <col min="3282" max="3282" width="7.6640625" style="262" customWidth="1"/>
    <col min="3283" max="3283" width="8.5546875" style="262" customWidth="1"/>
    <col min="3284" max="3284" width="8.21875" style="262" customWidth="1"/>
    <col min="3285" max="3310" width="7.109375" style="262"/>
    <col min="3311" max="3311" width="15.21875" style="262" customWidth="1"/>
    <col min="3312" max="3312" width="2" style="262" customWidth="1"/>
    <col min="3313" max="3313" width="3" style="262" customWidth="1"/>
    <col min="3314" max="3336" width="8.77734375" style="262" customWidth="1"/>
    <col min="3337" max="3347" width="9.6640625" style="262" customWidth="1"/>
    <col min="3348" max="3348" width="8.44140625" style="262" customWidth="1"/>
    <col min="3349" max="3349" width="8.109375" style="262" customWidth="1"/>
    <col min="3350" max="3350" width="8.77734375" style="262" customWidth="1"/>
    <col min="3351" max="3351" width="8.6640625" style="262" customWidth="1"/>
    <col min="3352" max="3352" width="9.21875" style="262" customWidth="1"/>
    <col min="3353" max="3353" width="9.6640625" style="262" bestFit="1" customWidth="1"/>
    <col min="3354" max="3354" width="8" style="262" bestFit="1" customWidth="1"/>
    <col min="3355" max="3355" width="7.5546875" style="262" bestFit="1" customWidth="1"/>
    <col min="3356" max="3356" width="7.6640625" style="262" customWidth="1"/>
    <col min="3357" max="3357" width="8.109375" style="262" customWidth="1"/>
    <col min="3358" max="3358" width="9.21875" style="262" bestFit="1" customWidth="1"/>
    <col min="3359" max="3359" width="8.21875" style="262" customWidth="1"/>
    <col min="3360" max="3360" width="7.88671875" style="262" customWidth="1"/>
    <col min="3361" max="3361" width="7.6640625" style="262" customWidth="1"/>
    <col min="3362" max="3362" width="8.5546875" style="262" customWidth="1"/>
    <col min="3363" max="3363" width="8.21875" style="262" customWidth="1"/>
    <col min="3364" max="3520" width="7.109375" style="262"/>
    <col min="3521" max="3521" width="21.33203125" style="262" bestFit="1" customWidth="1"/>
    <col min="3522" max="3522" width="7.109375" style="262"/>
    <col min="3523" max="3523" width="7.109375" style="262" customWidth="1"/>
    <col min="3524" max="3524" width="9.6640625" style="262" customWidth="1"/>
    <col min="3525" max="3525" width="8.44140625" style="262" customWidth="1"/>
    <col min="3526" max="3526" width="8.109375" style="262" customWidth="1"/>
    <col min="3527" max="3527" width="8.77734375" style="262" customWidth="1"/>
    <col min="3528" max="3528" width="8.6640625" style="262" customWidth="1"/>
    <col min="3529" max="3529" width="9.21875" style="262" customWidth="1"/>
    <col min="3530" max="3530" width="9.6640625" style="262" bestFit="1" customWidth="1"/>
    <col min="3531" max="3531" width="8" style="262" bestFit="1" customWidth="1"/>
    <col min="3532" max="3532" width="7.5546875" style="262" bestFit="1" customWidth="1"/>
    <col min="3533" max="3533" width="7.6640625" style="262" customWidth="1"/>
    <col min="3534" max="3534" width="8.109375" style="262" customWidth="1"/>
    <col min="3535" max="3535" width="9.21875" style="262" bestFit="1" customWidth="1"/>
    <col min="3536" max="3536" width="8.21875" style="262" customWidth="1"/>
    <col min="3537" max="3537" width="7.88671875" style="262" customWidth="1"/>
    <col min="3538" max="3538" width="7.6640625" style="262" customWidth="1"/>
    <col min="3539" max="3539" width="8.5546875" style="262" customWidth="1"/>
    <col min="3540" max="3540" width="8.21875" style="262" customWidth="1"/>
    <col min="3541" max="3566" width="7.109375" style="262"/>
    <col min="3567" max="3567" width="15.21875" style="262" customWidth="1"/>
    <col min="3568" max="3568" width="2" style="262" customWidth="1"/>
    <col min="3569" max="3569" width="3" style="262" customWidth="1"/>
    <col min="3570" max="3592" width="8.77734375" style="262" customWidth="1"/>
    <col min="3593" max="3603" width="9.6640625" style="262" customWidth="1"/>
    <col min="3604" max="3604" width="8.44140625" style="262" customWidth="1"/>
    <col min="3605" max="3605" width="8.109375" style="262" customWidth="1"/>
    <col min="3606" max="3606" width="8.77734375" style="262" customWidth="1"/>
    <col min="3607" max="3607" width="8.6640625" style="262" customWidth="1"/>
    <col min="3608" max="3608" width="9.21875" style="262" customWidth="1"/>
    <col min="3609" max="3609" width="9.6640625" style="262" bestFit="1" customWidth="1"/>
    <col min="3610" max="3610" width="8" style="262" bestFit="1" customWidth="1"/>
    <col min="3611" max="3611" width="7.5546875" style="262" bestFit="1" customWidth="1"/>
    <col min="3612" max="3612" width="7.6640625" style="262" customWidth="1"/>
    <col min="3613" max="3613" width="8.109375" style="262" customWidth="1"/>
    <col min="3614" max="3614" width="9.21875" style="262" bestFit="1" customWidth="1"/>
    <col min="3615" max="3615" width="8.21875" style="262" customWidth="1"/>
    <col min="3616" max="3616" width="7.88671875" style="262" customWidth="1"/>
    <col min="3617" max="3617" width="7.6640625" style="262" customWidth="1"/>
    <col min="3618" max="3618" width="8.5546875" style="262" customWidth="1"/>
    <col min="3619" max="3619" width="8.21875" style="262" customWidth="1"/>
    <col min="3620" max="3776" width="7.109375" style="262"/>
    <col min="3777" max="3777" width="21.33203125" style="262" bestFit="1" customWidth="1"/>
    <col min="3778" max="3778" width="7.109375" style="262"/>
    <col min="3779" max="3779" width="7.109375" style="262" customWidth="1"/>
    <col min="3780" max="3780" width="9.6640625" style="262" customWidth="1"/>
    <col min="3781" max="3781" width="8.44140625" style="262" customWidth="1"/>
    <col min="3782" max="3782" width="8.109375" style="262" customWidth="1"/>
    <col min="3783" max="3783" width="8.77734375" style="262" customWidth="1"/>
    <col min="3784" max="3784" width="8.6640625" style="262" customWidth="1"/>
    <col min="3785" max="3785" width="9.21875" style="262" customWidth="1"/>
    <col min="3786" max="3786" width="9.6640625" style="262" bestFit="1" customWidth="1"/>
    <col min="3787" max="3787" width="8" style="262" bestFit="1" customWidth="1"/>
    <col min="3788" max="3788" width="7.5546875" style="262" bestFit="1" customWidth="1"/>
    <col min="3789" max="3789" width="7.6640625" style="262" customWidth="1"/>
    <col min="3790" max="3790" width="8.109375" style="262" customWidth="1"/>
    <col min="3791" max="3791" width="9.21875" style="262" bestFit="1" customWidth="1"/>
    <col min="3792" max="3792" width="8.21875" style="262" customWidth="1"/>
    <col min="3793" max="3793" width="7.88671875" style="262" customWidth="1"/>
    <col min="3794" max="3794" width="7.6640625" style="262" customWidth="1"/>
    <col min="3795" max="3795" width="8.5546875" style="262" customWidth="1"/>
    <col min="3796" max="3796" width="8.21875" style="262" customWidth="1"/>
    <col min="3797" max="3822" width="7.109375" style="262"/>
    <col min="3823" max="3823" width="15.21875" style="262" customWidth="1"/>
    <col min="3824" max="3824" width="2" style="262" customWidth="1"/>
    <col min="3825" max="3825" width="3" style="262" customWidth="1"/>
    <col min="3826" max="3848" width="8.77734375" style="262" customWidth="1"/>
    <col min="3849" max="3859" width="9.6640625" style="262" customWidth="1"/>
    <col min="3860" max="3860" width="8.44140625" style="262" customWidth="1"/>
    <col min="3861" max="3861" width="8.109375" style="262" customWidth="1"/>
    <col min="3862" max="3862" width="8.77734375" style="262" customWidth="1"/>
    <col min="3863" max="3863" width="8.6640625" style="262" customWidth="1"/>
    <col min="3864" max="3864" width="9.21875" style="262" customWidth="1"/>
    <col min="3865" max="3865" width="9.6640625" style="262" bestFit="1" customWidth="1"/>
    <col min="3866" max="3866" width="8" style="262" bestFit="1" customWidth="1"/>
    <col min="3867" max="3867" width="7.5546875" style="262" bestFit="1" customWidth="1"/>
    <col min="3868" max="3868" width="7.6640625" style="262" customWidth="1"/>
    <col min="3869" max="3869" width="8.109375" style="262" customWidth="1"/>
    <col min="3870" max="3870" width="9.21875" style="262" bestFit="1" customWidth="1"/>
    <col min="3871" max="3871" width="8.21875" style="262" customWidth="1"/>
    <col min="3872" max="3872" width="7.88671875" style="262" customWidth="1"/>
    <col min="3873" max="3873" width="7.6640625" style="262" customWidth="1"/>
    <col min="3874" max="3874" width="8.5546875" style="262" customWidth="1"/>
    <col min="3875" max="3875" width="8.21875" style="262" customWidth="1"/>
    <col min="3876" max="4032" width="7.109375" style="262"/>
    <col min="4033" max="4033" width="21.33203125" style="262" bestFit="1" customWidth="1"/>
    <col min="4034" max="4034" width="7.109375" style="262"/>
    <col min="4035" max="4035" width="7.109375" style="262" customWidth="1"/>
    <col min="4036" max="4036" width="9.6640625" style="262" customWidth="1"/>
    <col min="4037" max="4037" width="8.44140625" style="262" customWidth="1"/>
    <col min="4038" max="4038" width="8.109375" style="262" customWidth="1"/>
    <col min="4039" max="4039" width="8.77734375" style="262" customWidth="1"/>
    <col min="4040" max="4040" width="8.6640625" style="262" customWidth="1"/>
    <col min="4041" max="4041" width="9.21875" style="262" customWidth="1"/>
    <col min="4042" max="4042" width="9.6640625" style="262" bestFit="1" customWidth="1"/>
    <col min="4043" max="4043" width="8" style="262" bestFit="1" customWidth="1"/>
    <col min="4044" max="4044" width="7.5546875" style="262" bestFit="1" customWidth="1"/>
    <col min="4045" max="4045" width="7.6640625" style="262" customWidth="1"/>
    <col min="4046" max="4046" width="8.109375" style="262" customWidth="1"/>
    <col min="4047" max="4047" width="9.21875" style="262" bestFit="1" customWidth="1"/>
    <col min="4048" max="4048" width="8.21875" style="262" customWidth="1"/>
    <col min="4049" max="4049" width="7.88671875" style="262" customWidth="1"/>
    <col min="4050" max="4050" width="7.6640625" style="262" customWidth="1"/>
    <col min="4051" max="4051" width="8.5546875" style="262" customWidth="1"/>
    <col min="4052" max="4052" width="8.21875" style="262" customWidth="1"/>
    <col min="4053" max="4078" width="7.109375" style="262"/>
    <col min="4079" max="4079" width="15.21875" style="262" customWidth="1"/>
    <col min="4080" max="4080" width="2" style="262" customWidth="1"/>
    <col min="4081" max="4081" width="3" style="262" customWidth="1"/>
    <col min="4082" max="4104" width="8.77734375" style="262" customWidth="1"/>
    <col min="4105" max="4115" width="9.6640625" style="262" customWidth="1"/>
    <col min="4116" max="4116" width="8.44140625" style="262" customWidth="1"/>
    <col min="4117" max="4117" width="8.109375" style="262" customWidth="1"/>
    <col min="4118" max="4118" width="8.77734375" style="262" customWidth="1"/>
    <col min="4119" max="4119" width="8.6640625" style="262" customWidth="1"/>
    <col min="4120" max="4120" width="9.21875" style="262" customWidth="1"/>
    <col min="4121" max="4121" width="9.6640625" style="262" bestFit="1" customWidth="1"/>
    <col min="4122" max="4122" width="8" style="262" bestFit="1" customWidth="1"/>
    <col min="4123" max="4123" width="7.5546875" style="262" bestFit="1" customWidth="1"/>
    <col min="4124" max="4124" width="7.6640625" style="262" customWidth="1"/>
    <col min="4125" max="4125" width="8.109375" style="262" customWidth="1"/>
    <col min="4126" max="4126" width="9.21875" style="262" bestFit="1" customWidth="1"/>
    <col min="4127" max="4127" width="8.21875" style="262" customWidth="1"/>
    <col min="4128" max="4128" width="7.88671875" style="262" customWidth="1"/>
    <col min="4129" max="4129" width="7.6640625" style="262" customWidth="1"/>
    <col min="4130" max="4130" width="8.5546875" style="262" customWidth="1"/>
    <col min="4131" max="4131" width="8.21875" style="262" customWidth="1"/>
    <col min="4132" max="4288" width="7.109375" style="262"/>
    <col min="4289" max="4289" width="21.33203125" style="262" bestFit="1" customWidth="1"/>
    <col min="4290" max="4290" width="7.109375" style="262"/>
    <col min="4291" max="4291" width="7.109375" style="262" customWidth="1"/>
    <col min="4292" max="4292" width="9.6640625" style="262" customWidth="1"/>
    <col min="4293" max="4293" width="8.44140625" style="262" customWidth="1"/>
    <col min="4294" max="4294" width="8.109375" style="262" customWidth="1"/>
    <col min="4295" max="4295" width="8.77734375" style="262" customWidth="1"/>
    <col min="4296" max="4296" width="8.6640625" style="262" customWidth="1"/>
    <col min="4297" max="4297" width="9.21875" style="262" customWidth="1"/>
    <col min="4298" max="4298" width="9.6640625" style="262" bestFit="1" customWidth="1"/>
    <col min="4299" max="4299" width="8" style="262" bestFit="1" customWidth="1"/>
    <col min="4300" max="4300" width="7.5546875" style="262" bestFit="1" customWidth="1"/>
    <col min="4301" max="4301" width="7.6640625" style="262" customWidth="1"/>
    <col min="4302" max="4302" width="8.109375" style="262" customWidth="1"/>
    <col min="4303" max="4303" width="9.21875" style="262" bestFit="1" customWidth="1"/>
    <col min="4304" max="4304" width="8.21875" style="262" customWidth="1"/>
    <col min="4305" max="4305" width="7.88671875" style="262" customWidth="1"/>
    <col min="4306" max="4306" width="7.6640625" style="262" customWidth="1"/>
    <col min="4307" max="4307" width="8.5546875" style="262" customWidth="1"/>
    <col min="4308" max="4308" width="8.21875" style="262" customWidth="1"/>
    <col min="4309" max="4334" width="7.109375" style="262"/>
    <col min="4335" max="4335" width="15.21875" style="262" customWidth="1"/>
    <col min="4336" max="4336" width="2" style="262" customWidth="1"/>
    <col min="4337" max="4337" width="3" style="262" customWidth="1"/>
    <col min="4338" max="4360" width="8.77734375" style="262" customWidth="1"/>
    <col min="4361" max="4371" width="9.6640625" style="262" customWidth="1"/>
    <col min="4372" max="4372" width="8.44140625" style="262" customWidth="1"/>
    <col min="4373" max="4373" width="8.109375" style="262" customWidth="1"/>
    <col min="4374" max="4374" width="8.77734375" style="262" customWidth="1"/>
    <col min="4375" max="4375" width="8.6640625" style="262" customWidth="1"/>
    <col min="4376" max="4376" width="9.21875" style="262" customWidth="1"/>
    <col min="4377" max="4377" width="9.6640625" style="262" bestFit="1" customWidth="1"/>
    <col min="4378" max="4378" width="8" style="262" bestFit="1" customWidth="1"/>
    <col min="4379" max="4379" width="7.5546875" style="262" bestFit="1" customWidth="1"/>
    <col min="4380" max="4380" width="7.6640625" style="262" customWidth="1"/>
    <col min="4381" max="4381" width="8.109375" style="262" customWidth="1"/>
    <col min="4382" max="4382" width="9.21875" style="262" bestFit="1" customWidth="1"/>
    <col min="4383" max="4383" width="8.21875" style="262" customWidth="1"/>
    <col min="4384" max="4384" width="7.88671875" style="262" customWidth="1"/>
    <col min="4385" max="4385" width="7.6640625" style="262" customWidth="1"/>
    <col min="4386" max="4386" width="8.5546875" style="262" customWidth="1"/>
    <col min="4387" max="4387" width="8.21875" style="262" customWidth="1"/>
    <col min="4388" max="4544" width="7.109375" style="262"/>
    <col min="4545" max="4545" width="21.33203125" style="262" bestFit="1" customWidth="1"/>
    <col min="4546" max="4546" width="7.109375" style="262"/>
    <col min="4547" max="4547" width="7.109375" style="262" customWidth="1"/>
    <col min="4548" max="4548" width="9.6640625" style="262" customWidth="1"/>
    <col min="4549" max="4549" width="8.44140625" style="262" customWidth="1"/>
    <col min="4550" max="4550" width="8.109375" style="262" customWidth="1"/>
    <col min="4551" max="4551" width="8.77734375" style="262" customWidth="1"/>
    <col min="4552" max="4552" width="8.6640625" style="262" customWidth="1"/>
    <col min="4553" max="4553" width="9.21875" style="262" customWidth="1"/>
    <col min="4554" max="4554" width="9.6640625" style="262" bestFit="1" customWidth="1"/>
    <col min="4555" max="4555" width="8" style="262" bestFit="1" customWidth="1"/>
    <col min="4556" max="4556" width="7.5546875" style="262" bestFit="1" customWidth="1"/>
    <col min="4557" max="4557" width="7.6640625" style="262" customWidth="1"/>
    <col min="4558" max="4558" width="8.109375" style="262" customWidth="1"/>
    <col min="4559" max="4559" width="9.21875" style="262" bestFit="1" customWidth="1"/>
    <col min="4560" max="4560" width="8.21875" style="262" customWidth="1"/>
    <col min="4561" max="4561" width="7.88671875" style="262" customWidth="1"/>
    <col min="4562" max="4562" width="7.6640625" style="262" customWidth="1"/>
    <col min="4563" max="4563" width="8.5546875" style="262" customWidth="1"/>
    <col min="4564" max="4564" width="8.21875" style="262" customWidth="1"/>
    <col min="4565" max="4590" width="7.109375" style="262"/>
    <col min="4591" max="4591" width="15.21875" style="262" customWidth="1"/>
    <col min="4592" max="4592" width="2" style="262" customWidth="1"/>
    <col min="4593" max="4593" width="3" style="262" customWidth="1"/>
    <col min="4594" max="4616" width="8.77734375" style="262" customWidth="1"/>
    <col min="4617" max="4627" width="9.6640625" style="262" customWidth="1"/>
    <col min="4628" max="4628" width="8.44140625" style="262" customWidth="1"/>
    <col min="4629" max="4629" width="8.109375" style="262" customWidth="1"/>
    <col min="4630" max="4630" width="8.77734375" style="262" customWidth="1"/>
    <col min="4631" max="4631" width="8.6640625" style="262" customWidth="1"/>
    <col min="4632" max="4632" width="9.21875" style="262" customWidth="1"/>
    <col min="4633" max="4633" width="9.6640625" style="262" bestFit="1" customWidth="1"/>
    <col min="4634" max="4634" width="8" style="262" bestFit="1" customWidth="1"/>
    <col min="4635" max="4635" width="7.5546875" style="262" bestFit="1" customWidth="1"/>
    <col min="4636" max="4636" width="7.6640625" style="262" customWidth="1"/>
    <col min="4637" max="4637" width="8.109375" style="262" customWidth="1"/>
    <col min="4638" max="4638" width="9.21875" style="262" bestFit="1" customWidth="1"/>
    <col min="4639" max="4639" width="8.21875" style="262" customWidth="1"/>
    <col min="4640" max="4640" width="7.88671875" style="262" customWidth="1"/>
    <col min="4641" max="4641" width="7.6640625" style="262" customWidth="1"/>
    <col min="4642" max="4642" width="8.5546875" style="262" customWidth="1"/>
    <col min="4643" max="4643" width="8.21875" style="262" customWidth="1"/>
    <col min="4644" max="4800" width="7.109375" style="262"/>
    <col min="4801" max="4801" width="21.33203125" style="262" bestFit="1" customWidth="1"/>
    <col min="4802" max="4802" width="7.109375" style="262"/>
    <col min="4803" max="4803" width="7.109375" style="262" customWidth="1"/>
    <col min="4804" max="4804" width="9.6640625" style="262" customWidth="1"/>
    <col min="4805" max="4805" width="8.44140625" style="262" customWidth="1"/>
    <col min="4806" max="4806" width="8.109375" style="262" customWidth="1"/>
    <col min="4807" max="4807" width="8.77734375" style="262" customWidth="1"/>
    <col min="4808" max="4808" width="8.6640625" style="262" customWidth="1"/>
    <col min="4809" max="4809" width="9.21875" style="262" customWidth="1"/>
    <col min="4810" max="4810" width="9.6640625" style="262" bestFit="1" customWidth="1"/>
    <col min="4811" max="4811" width="8" style="262" bestFit="1" customWidth="1"/>
    <col min="4812" max="4812" width="7.5546875" style="262" bestFit="1" customWidth="1"/>
    <col min="4813" max="4813" width="7.6640625" style="262" customWidth="1"/>
    <col min="4814" max="4814" width="8.109375" style="262" customWidth="1"/>
    <col min="4815" max="4815" width="9.21875" style="262" bestFit="1" customWidth="1"/>
    <col min="4816" max="4816" width="8.21875" style="262" customWidth="1"/>
    <col min="4817" max="4817" width="7.88671875" style="262" customWidth="1"/>
    <col min="4818" max="4818" width="7.6640625" style="262" customWidth="1"/>
    <col min="4819" max="4819" width="8.5546875" style="262" customWidth="1"/>
    <col min="4820" max="4820" width="8.21875" style="262" customWidth="1"/>
    <col min="4821" max="4846" width="7.109375" style="262"/>
    <col min="4847" max="4847" width="15.21875" style="262" customWidth="1"/>
    <col min="4848" max="4848" width="2" style="262" customWidth="1"/>
    <col min="4849" max="4849" width="3" style="262" customWidth="1"/>
    <col min="4850" max="4872" width="8.77734375" style="262" customWidth="1"/>
    <col min="4873" max="4883" width="9.6640625" style="262" customWidth="1"/>
    <col min="4884" max="4884" width="8.44140625" style="262" customWidth="1"/>
    <col min="4885" max="4885" width="8.109375" style="262" customWidth="1"/>
    <col min="4886" max="4886" width="8.77734375" style="262" customWidth="1"/>
    <col min="4887" max="4887" width="8.6640625" style="262" customWidth="1"/>
    <col min="4888" max="4888" width="9.21875" style="262" customWidth="1"/>
    <col min="4889" max="4889" width="9.6640625" style="262" bestFit="1" customWidth="1"/>
    <col min="4890" max="4890" width="8" style="262" bestFit="1" customWidth="1"/>
    <col min="4891" max="4891" width="7.5546875" style="262" bestFit="1" customWidth="1"/>
    <col min="4892" max="4892" width="7.6640625" style="262" customWidth="1"/>
    <col min="4893" max="4893" width="8.109375" style="262" customWidth="1"/>
    <col min="4894" max="4894" width="9.21875" style="262" bestFit="1" customWidth="1"/>
    <col min="4895" max="4895" width="8.21875" style="262" customWidth="1"/>
    <col min="4896" max="4896" width="7.88671875" style="262" customWidth="1"/>
    <col min="4897" max="4897" width="7.6640625" style="262" customWidth="1"/>
    <col min="4898" max="4898" width="8.5546875" style="262" customWidth="1"/>
    <col min="4899" max="4899" width="8.21875" style="262" customWidth="1"/>
    <col min="4900" max="5056" width="7.109375" style="262"/>
    <col min="5057" max="5057" width="21.33203125" style="262" bestFit="1" customWidth="1"/>
    <col min="5058" max="5058" width="7.109375" style="262"/>
    <col min="5059" max="5059" width="7.109375" style="262" customWidth="1"/>
    <col min="5060" max="5060" width="9.6640625" style="262" customWidth="1"/>
    <col min="5061" max="5061" width="8.44140625" style="262" customWidth="1"/>
    <col min="5062" max="5062" width="8.109375" style="262" customWidth="1"/>
    <col min="5063" max="5063" width="8.77734375" style="262" customWidth="1"/>
    <col min="5064" max="5064" width="8.6640625" style="262" customWidth="1"/>
    <col min="5065" max="5065" width="9.21875" style="262" customWidth="1"/>
    <col min="5066" max="5066" width="9.6640625" style="262" bestFit="1" customWidth="1"/>
    <col min="5067" max="5067" width="8" style="262" bestFit="1" customWidth="1"/>
    <col min="5068" max="5068" width="7.5546875" style="262" bestFit="1" customWidth="1"/>
    <col min="5069" max="5069" width="7.6640625" style="262" customWidth="1"/>
    <col min="5070" max="5070" width="8.109375" style="262" customWidth="1"/>
    <col min="5071" max="5071" width="9.21875" style="262" bestFit="1" customWidth="1"/>
    <col min="5072" max="5072" width="8.21875" style="262" customWidth="1"/>
    <col min="5073" max="5073" width="7.88671875" style="262" customWidth="1"/>
    <col min="5074" max="5074" width="7.6640625" style="262" customWidth="1"/>
    <col min="5075" max="5075" width="8.5546875" style="262" customWidth="1"/>
    <col min="5076" max="5076" width="8.21875" style="262" customWidth="1"/>
    <col min="5077" max="5102" width="7.109375" style="262"/>
    <col min="5103" max="5103" width="15.21875" style="262" customWidth="1"/>
    <col min="5104" max="5104" width="2" style="262" customWidth="1"/>
    <col min="5105" max="5105" width="3" style="262" customWidth="1"/>
    <col min="5106" max="5128" width="8.77734375" style="262" customWidth="1"/>
    <col min="5129" max="5139" width="9.6640625" style="262" customWidth="1"/>
    <col min="5140" max="5140" width="8.44140625" style="262" customWidth="1"/>
    <col min="5141" max="5141" width="8.109375" style="262" customWidth="1"/>
    <col min="5142" max="5142" width="8.77734375" style="262" customWidth="1"/>
    <col min="5143" max="5143" width="8.6640625" style="262" customWidth="1"/>
    <col min="5144" max="5144" width="9.21875" style="262" customWidth="1"/>
    <col min="5145" max="5145" width="9.6640625" style="262" bestFit="1" customWidth="1"/>
    <col min="5146" max="5146" width="8" style="262" bestFit="1" customWidth="1"/>
    <col min="5147" max="5147" width="7.5546875" style="262" bestFit="1" customWidth="1"/>
    <col min="5148" max="5148" width="7.6640625" style="262" customWidth="1"/>
    <col min="5149" max="5149" width="8.109375" style="262" customWidth="1"/>
    <col min="5150" max="5150" width="9.21875" style="262" bestFit="1" customWidth="1"/>
    <col min="5151" max="5151" width="8.21875" style="262" customWidth="1"/>
    <col min="5152" max="5152" width="7.88671875" style="262" customWidth="1"/>
    <col min="5153" max="5153" width="7.6640625" style="262" customWidth="1"/>
    <col min="5154" max="5154" width="8.5546875" style="262" customWidth="1"/>
    <col min="5155" max="5155" width="8.21875" style="262" customWidth="1"/>
    <col min="5156" max="5312" width="7.109375" style="262"/>
    <col min="5313" max="5313" width="21.33203125" style="262" bestFit="1" customWidth="1"/>
    <col min="5314" max="5314" width="7.109375" style="262"/>
    <col min="5315" max="5315" width="7.109375" style="262" customWidth="1"/>
    <col min="5316" max="5316" width="9.6640625" style="262" customWidth="1"/>
    <col min="5317" max="5317" width="8.44140625" style="262" customWidth="1"/>
    <col min="5318" max="5318" width="8.109375" style="262" customWidth="1"/>
    <col min="5319" max="5319" width="8.77734375" style="262" customWidth="1"/>
    <col min="5320" max="5320" width="8.6640625" style="262" customWidth="1"/>
    <col min="5321" max="5321" width="9.21875" style="262" customWidth="1"/>
    <col min="5322" max="5322" width="9.6640625" style="262" bestFit="1" customWidth="1"/>
    <col min="5323" max="5323" width="8" style="262" bestFit="1" customWidth="1"/>
    <col min="5324" max="5324" width="7.5546875" style="262" bestFit="1" customWidth="1"/>
    <col min="5325" max="5325" width="7.6640625" style="262" customWidth="1"/>
    <col min="5326" max="5326" width="8.109375" style="262" customWidth="1"/>
    <col min="5327" max="5327" width="9.21875" style="262" bestFit="1" customWidth="1"/>
    <col min="5328" max="5328" width="8.21875" style="262" customWidth="1"/>
    <col min="5329" max="5329" width="7.88671875" style="262" customWidth="1"/>
    <col min="5330" max="5330" width="7.6640625" style="262" customWidth="1"/>
    <col min="5331" max="5331" width="8.5546875" style="262" customWidth="1"/>
    <col min="5332" max="5332" width="8.21875" style="262" customWidth="1"/>
    <col min="5333" max="5358" width="7.109375" style="262"/>
    <col min="5359" max="5359" width="15.21875" style="262" customWidth="1"/>
    <col min="5360" max="5360" width="2" style="262" customWidth="1"/>
    <col min="5361" max="5361" width="3" style="262" customWidth="1"/>
    <col min="5362" max="5384" width="8.77734375" style="262" customWidth="1"/>
    <col min="5385" max="5395" width="9.6640625" style="262" customWidth="1"/>
    <col min="5396" max="5396" width="8.44140625" style="262" customWidth="1"/>
    <col min="5397" max="5397" width="8.109375" style="262" customWidth="1"/>
    <col min="5398" max="5398" width="8.77734375" style="262" customWidth="1"/>
    <col min="5399" max="5399" width="8.6640625" style="262" customWidth="1"/>
    <col min="5400" max="5400" width="9.21875" style="262" customWidth="1"/>
    <col min="5401" max="5401" width="9.6640625" style="262" bestFit="1" customWidth="1"/>
    <col min="5402" max="5402" width="8" style="262" bestFit="1" customWidth="1"/>
    <col min="5403" max="5403" width="7.5546875" style="262" bestFit="1" customWidth="1"/>
    <col min="5404" max="5404" width="7.6640625" style="262" customWidth="1"/>
    <col min="5405" max="5405" width="8.109375" style="262" customWidth="1"/>
    <col min="5406" max="5406" width="9.21875" style="262" bestFit="1" customWidth="1"/>
    <col min="5407" max="5407" width="8.21875" style="262" customWidth="1"/>
    <col min="5408" max="5408" width="7.88671875" style="262" customWidth="1"/>
    <col min="5409" max="5409" width="7.6640625" style="262" customWidth="1"/>
    <col min="5410" max="5410" width="8.5546875" style="262" customWidth="1"/>
    <col min="5411" max="5411" width="8.21875" style="262" customWidth="1"/>
    <col min="5412" max="5568" width="7.109375" style="262"/>
    <col min="5569" max="5569" width="21.33203125" style="262" bestFit="1" customWidth="1"/>
    <col min="5570" max="5570" width="7.109375" style="262"/>
    <col min="5571" max="5571" width="7.109375" style="262" customWidth="1"/>
    <col min="5572" max="5572" width="9.6640625" style="262" customWidth="1"/>
    <col min="5573" max="5573" width="8.44140625" style="262" customWidth="1"/>
    <col min="5574" max="5574" width="8.109375" style="262" customWidth="1"/>
    <col min="5575" max="5575" width="8.77734375" style="262" customWidth="1"/>
    <col min="5576" max="5576" width="8.6640625" style="262" customWidth="1"/>
    <col min="5577" max="5577" width="9.21875" style="262" customWidth="1"/>
    <col min="5578" max="5578" width="9.6640625" style="262" bestFit="1" customWidth="1"/>
    <col min="5579" max="5579" width="8" style="262" bestFit="1" customWidth="1"/>
    <col min="5580" max="5580" width="7.5546875" style="262" bestFit="1" customWidth="1"/>
    <col min="5581" max="5581" width="7.6640625" style="262" customWidth="1"/>
    <col min="5582" max="5582" width="8.109375" style="262" customWidth="1"/>
    <col min="5583" max="5583" width="9.21875" style="262" bestFit="1" customWidth="1"/>
    <col min="5584" max="5584" width="8.21875" style="262" customWidth="1"/>
    <col min="5585" max="5585" width="7.88671875" style="262" customWidth="1"/>
    <col min="5586" max="5586" width="7.6640625" style="262" customWidth="1"/>
    <col min="5587" max="5587" width="8.5546875" style="262" customWidth="1"/>
    <col min="5588" max="5588" width="8.21875" style="262" customWidth="1"/>
    <col min="5589" max="5614" width="7.109375" style="262"/>
    <col min="5615" max="5615" width="15.21875" style="262" customWidth="1"/>
    <col min="5616" max="5616" width="2" style="262" customWidth="1"/>
    <col min="5617" max="5617" width="3" style="262" customWidth="1"/>
    <col min="5618" max="5640" width="8.77734375" style="262" customWidth="1"/>
    <col min="5641" max="5651" width="9.6640625" style="262" customWidth="1"/>
    <col min="5652" max="5652" width="8.44140625" style="262" customWidth="1"/>
    <col min="5653" max="5653" width="8.109375" style="262" customWidth="1"/>
    <col min="5654" max="5654" width="8.77734375" style="262" customWidth="1"/>
    <col min="5655" max="5655" width="8.6640625" style="262" customWidth="1"/>
    <col min="5656" max="5656" width="9.21875" style="262" customWidth="1"/>
    <col min="5657" max="5657" width="9.6640625" style="262" bestFit="1" customWidth="1"/>
    <col min="5658" max="5658" width="8" style="262" bestFit="1" customWidth="1"/>
    <col min="5659" max="5659" width="7.5546875" style="262" bestFit="1" customWidth="1"/>
    <col min="5660" max="5660" width="7.6640625" style="262" customWidth="1"/>
    <col min="5661" max="5661" width="8.109375" style="262" customWidth="1"/>
    <col min="5662" max="5662" width="9.21875" style="262" bestFit="1" customWidth="1"/>
    <col min="5663" max="5663" width="8.21875" style="262" customWidth="1"/>
    <col min="5664" max="5664" width="7.88671875" style="262" customWidth="1"/>
    <col min="5665" max="5665" width="7.6640625" style="262" customWidth="1"/>
    <col min="5666" max="5666" width="8.5546875" style="262" customWidth="1"/>
    <col min="5667" max="5667" width="8.21875" style="262" customWidth="1"/>
    <col min="5668" max="5824" width="7.109375" style="262"/>
    <col min="5825" max="5825" width="21.33203125" style="262" bestFit="1" customWidth="1"/>
    <col min="5826" max="5826" width="7.109375" style="262"/>
    <col min="5827" max="5827" width="7.109375" style="262" customWidth="1"/>
    <col min="5828" max="5828" width="9.6640625" style="262" customWidth="1"/>
    <col min="5829" max="5829" width="8.44140625" style="262" customWidth="1"/>
    <col min="5830" max="5830" width="8.109375" style="262" customWidth="1"/>
    <col min="5831" max="5831" width="8.77734375" style="262" customWidth="1"/>
    <col min="5832" max="5832" width="8.6640625" style="262" customWidth="1"/>
    <col min="5833" max="5833" width="9.21875" style="262" customWidth="1"/>
    <col min="5834" max="5834" width="9.6640625" style="262" bestFit="1" customWidth="1"/>
    <col min="5835" max="5835" width="8" style="262" bestFit="1" customWidth="1"/>
    <col min="5836" max="5836" width="7.5546875" style="262" bestFit="1" customWidth="1"/>
    <col min="5837" max="5837" width="7.6640625" style="262" customWidth="1"/>
    <col min="5838" max="5838" width="8.109375" style="262" customWidth="1"/>
    <col min="5839" max="5839" width="9.21875" style="262" bestFit="1" customWidth="1"/>
    <col min="5840" max="5840" width="8.21875" style="262" customWidth="1"/>
    <col min="5841" max="5841" width="7.88671875" style="262" customWidth="1"/>
    <col min="5842" max="5842" width="7.6640625" style="262" customWidth="1"/>
    <col min="5843" max="5843" width="8.5546875" style="262" customWidth="1"/>
    <col min="5844" max="5844" width="8.21875" style="262" customWidth="1"/>
    <col min="5845" max="5870" width="7.109375" style="262"/>
    <col min="5871" max="5871" width="15.21875" style="262" customWidth="1"/>
    <col min="5872" max="5872" width="2" style="262" customWidth="1"/>
    <col min="5873" max="5873" width="3" style="262" customWidth="1"/>
    <col min="5874" max="5896" width="8.77734375" style="262" customWidth="1"/>
    <col min="5897" max="5907" width="9.6640625" style="262" customWidth="1"/>
    <col min="5908" max="5908" width="8.44140625" style="262" customWidth="1"/>
    <col min="5909" max="5909" width="8.109375" style="262" customWidth="1"/>
    <col min="5910" max="5910" width="8.77734375" style="262" customWidth="1"/>
    <col min="5911" max="5911" width="8.6640625" style="262" customWidth="1"/>
    <col min="5912" max="5912" width="9.21875" style="262" customWidth="1"/>
    <col min="5913" max="5913" width="9.6640625" style="262" bestFit="1" customWidth="1"/>
    <col min="5914" max="5914" width="8" style="262" bestFit="1" customWidth="1"/>
    <col min="5915" max="5915" width="7.5546875" style="262" bestFit="1" customWidth="1"/>
    <col min="5916" max="5916" width="7.6640625" style="262" customWidth="1"/>
    <col min="5917" max="5917" width="8.109375" style="262" customWidth="1"/>
    <col min="5918" max="5918" width="9.21875" style="262" bestFit="1" customWidth="1"/>
    <col min="5919" max="5919" width="8.21875" style="262" customWidth="1"/>
    <col min="5920" max="5920" width="7.88671875" style="262" customWidth="1"/>
    <col min="5921" max="5921" width="7.6640625" style="262" customWidth="1"/>
    <col min="5922" max="5922" width="8.5546875" style="262" customWidth="1"/>
    <col min="5923" max="5923" width="8.21875" style="262" customWidth="1"/>
    <col min="5924" max="6080" width="7.109375" style="262"/>
    <col min="6081" max="6081" width="21.33203125" style="262" bestFit="1" customWidth="1"/>
    <col min="6082" max="6082" width="7.109375" style="262"/>
    <col min="6083" max="6083" width="7.109375" style="262" customWidth="1"/>
    <col min="6084" max="6084" width="9.6640625" style="262" customWidth="1"/>
    <col min="6085" max="6085" width="8.44140625" style="262" customWidth="1"/>
    <col min="6086" max="6086" width="8.109375" style="262" customWidth="1"/>
    <col min="6087" max="6087" width="8.77734375" style="262" customWidth="1"/>
    <col min="6088" max="6088" width="8.6640625" style="262" customWidth="1"/>
    <col min="6089" max="6089" width="9.21875" style="262" customWidth="1"/>
    <col min="6090" max="6090" width="9.6640625" style="262" bestFit="1" customWidth="1"/>
    <col min="6091" max="6091" width="8" style="262" bestFit="1" customWidth="1"/>
    <col min="6092" max="6092" width="7.5546875" style="262" bestFit="1" customWidth="1"/>
    <col min="6093" max="6093" width="7.6640625" style="262" customWidth="1"/>
    <col min="6094" max="6094" width="8.109375" style="262" customWidth="1"/>
    <col min="6095" max="6095" width="9.21875" style="262" bestFit="1" customWidth="1"/>
    <col min="6096" max="6096" width="8.21875" style="262" customWidth="1"/>
    <col min="6097" max="6097" width="7.88671875" style="262" customWidth="1"/>
    <col min="6098" max="6098" width="7.6640625" style="262" customWidth="1"/>
    <col min="6099" max="6099" width="8.5546875" style="262" customWidth="1"/>
    <col min="6100" max="6100" width="8.21875" style="262" customWidth="1"/>
    <col min="6101" max="6126" width="7.109375" style="262"/>
    <col min="6127" max="6127" width="15.21875" style="262" customWidth="1"/>
    <col min="6128" max="6128" width="2" style="262" customWidth="1"/>
    <col min="6129" max="6129" width="3" style="262" customWidth="1"/>
    <col min="6130" max="6152" width="8.77734375" style="262" customWidth="1"/>
    <col min="6153" max="6163" width="9.6640625" style="262" customWidth="1"/>
    <col min="6164" max="6164" width="8.44140625" style="262" customWidth="1"/>
    <col min="6165" max="6165" width="8.109375" style="262" customWidth="1"/>
    <col min="6166" max="6166" width="8.77734375" style="262" customWidth="1"/>
    <col min="6167" max="6167" width="8.6640625" style="262" customWidth="1"/>
    <col min="6168" max="6168" width="9.21875" style="262" customWidth="1"/>
    <col min="6169" max="6169" width="9.6640625" style="262" bestFit="1" customWidth="1"/>
    <col min="6170" max="6170" width="8" style="262" bestFit="1" customWidth="1"/>
    <col min="6171" max="6171" width="7.5546875" style="262" bestFit="1" customWidth="1"/>
    <col min="6172" max="6172" width="7.6640625" style="262" customWidth="1"/>
    <col min="6173" max="6173" width="8.109375" style="262" customWidth="1"/>
    <col min="6174" max="6174" width="9.21875" style="262" bestFit="1" customWidth="1"/>
    <col min="6175" max="6175" width="8.21875" style="262" customWidth="1"/>
    <col min="6176" max="6176" width="7.88671875" style="262" customWidth="1"/>
    <col min="6177" max="6177" width="7.6640625" style="262" customWidth="1"/>
    <col min="6178" max="6178" width="8.5546875" style="262" customWidth="1"/>
    <col min="6179" max="6179" width="8.21875" style="262" customWidth="1"/>
    <col min="6180" max="6336" width="7.109375" style="262"/>
    <col min="6337" max="6337" width="21.33203125" style="262" bestFit="1" customWidth="1"/>
    <col min="6338" max="6338" width="7.109375" style="262"/>
    <col min="6339" max="6339" width="7.109375" style="262" customWidth="1"/>
    <col min="6340" max="6340" width="9.6640625" style="262" customWidth="1"/>
    <col min="6341" max="6341" width="8.44140625" style="262" customWidth="1"/>
    <col min="6342" max="6342" width="8.109375" style="262" customWidth="1"/>
    <col min="6343" max="6343" width="8.77734375" style="262" customWidth="1"/>
    <col min="6344" max="6344" width="8.6640625" style="262" customWidth="1"/>
    <col min="6345" max="6345" width="9.21875" style="262" customWidth="1"/>
    <col min="6346" max="6346" width="9.6640625" style="262" bestFit="1" customWidth="1"/>
    <col min="6347" max="6347" width="8" style="262" bestFit="1" customWidth="1"/>
    <col min="6348" max="6348" width="7.5546875" style="262" bestFit="1" customWidth="1"/>
    <col min="6349" max="6349" width="7.6640625" style="262" customWidth="1"/>
    <col min="6350" max="6350" width="8.109375" style="262" customWidth="1"/>
    <col min="6351" max="6351" width="9.21875" style="262" bestFit="1" customWidth="1"/>
    <col min="6352" max="6352" width="8.21875" style="262" customWidth="1"/>
    <col min="6353" max="6353" width="7.88671875" style="262" customWidth="1"/>
    <col min="6354" max="6354" width="7.6640625" style="262" customWidth="1"/>
    <col min="6355" max="6355" width="8.5546875" style="262" customWidth="1"/>
    <col min="6356" max="6356" width="8.21875" style="262" customWidth="1"/>
    <col min="6357" max="6382" width="7.109375" style="262"/>
    <col min="6383" max="6383" width="15.21875" style="262" customWidth="1"/>
    <col min="6384" max="6384" width="2" style="262" customWidth="1"/>
    <col min="6385" max="6385" width="3" style="262" customWidth="1"/>
    <col min="6386" max="6408" width="8.77734375" style="262" customWidth="1"/>
    <col min="6409" max="6419" width="9.6640625" style="262" customWidth="1"/>
    <col min="6420" max="6420" width="8.44140625" style="262" customWidth="1"/>
    <col min="6421" max="6421" width="8.109375" style="262" customWidth="1"/>
    <col min="6422" max="6422" width="8.77734375" style="262" customWidth="1"/>
    <col min="6423" max="6423" width="8.6640625" style="262" customWidth="1"/>
    <col min="6424" max="6424" width="9.21875" style="262" customWidth="1"/>
    <col min="6425" max="6425" width="9.6640625" style="262" bestFit="1" customWidth="1"/>
    <col min="6426" max="6426" width="8" style="262" bestFit="1" customWidth="1"/>
    <col min="6427" max="6427" width="7.5546875" style="262" bestFit="1" customWidth="1"/>
    <col min="6428" max="6428" width="7.6640625" style="262" customWidth="1"/>
    <col min="6429" max="6429" width="8.109375" style="262" customWidth="1"/>
    <col min="6430" max="6430" width="9.21875" style="262" bestFit="1" customWidth="1"/>
    <col min="6431" max="6431" width="8.21875" style="262" customWidth="1"/>
    <col min="6432" max="6432" width="7.88671875" style="262" customWidth="1"/>
    <col min="6433" max="6433" width="7.6640625" style="262" customWidth="1"/>
    <col min="6434" max="6434" width="8.5546875" style="262" customWidth="1"/>
    <col min="6435" max="6435" width="8.21875" style="262" customWidth="1"/>
    <col min="6436" max="6592" width="7.109375" style="262"/>
    <col min="6593" max="6593" width="21.33203125" style="262" bestFit="1" customWidth="1"/>
    <col min="6594" max="6594" width="7.109375" style="262"/>
    <col min="6595" max="6595" width="7.109375" style="262" customWidth="1"/>
    <col min="6596" max="6596" width="9.6640625" style="262" customWidth="1"/>
    <col min="6597" max="6597" width="8.44140625" style="262" customWidth="1"/>
    <col min="6598" max="6598" width="8.109375" style="262" customWidth="1"/>
    <col min="6599" max="6599" width="8.77734375" style="262" customWidth="1"/>
    <col min="6600" max="6600" width="8.6640625" style="262" customWidth="1"/>
    <col min="6601" max="6601" width="9.21875" style="262" customWidth="1"/>
    <col min="6602" max="6602" width="9.6640625" style="262" bestFit="1" customWidth="1"/>
    <col min="6603" max="6603" width="8" style="262" bestFit="1" customWidth="1"/>
    <col min="6604" max="6604" width="7.5546875" style="262" bestFit="1" customWidth="1"/>
    <col min="6605" max="6605" width="7.6640625" style="262" customWidth="1"/>
    <col min="6606" max="6606" width="8.109375" style="262" customWidth="1"/>
    <col min="6607" max="6607" width="9.21875" style="262" bestFit="1" customWidth="1"/>
    <col min="6608" max="6608" width="8.21875" style="262" customWidth="1"/>
    <col min="6609" max="6609" width="7.88671875" style="262" customWidth="1"/>
    <col min="6610" max="6610" width="7.6640625" style="262" customWidth="1"/>
    <col min="6611" max="6611" width="8.5546875" style="262" customWidth="1"/>
    <col min="6612" max="6612" width="8.21875" style="262" customWidth="1"/>
    <col min="6613" max="6638" width="7.109375" style="262"/>
    <col min="6639" max="6639" width="15.21875" style="262" customWidth="1"/>
    <col min="6640" max="6640" width="2" style="262" customWidth="1"/>
    <col min="6641" max="6641" width="3" style="262" customWidth="1"/>
    <col min="6642" max="6664" width="8.77734375" style="262" customWidth="1"/>
    <col min="6665" max="6675" width="9.6640625" style="262" customWidth="1"/>
    <col min="6676" max="6676" width="8.44140625" style="262" customWidth="1"/>
    <col min="6677" max="6677" width="8.109375" style="262" customWidth="1"/>
    <col min="6678" max="6678" width="8.77734375" style="262" customWidth="1"/>
    <col min="6679" max="6679" width="8.6640625" style="262" customWidth="1"/>
    <col min="6680" max="6680" width="9.21875" style="262" customWidth="1"/>
    <col min="6681" max="6681" width="9.6640625" style="262" bestFit="1" customWidth="1"/>
    <col min="6682" max="6682" width="8" style="262" bestFit="1" customWidth="1"/>
    <col min="6683" max="6683" width="7.5546875" style="262" bestFit="1" customWidth="1"/>
    <col min="6684" max="6684" width="7.6640625" style="262" customWidth="1"/>
    <col min="6685" max="6685" width="8.109375" style="262" customWidth="1"/>
    <col min="6686" max="6686" width="9.21875" style="262" bestFit="1" customWidth="1"/>
    <col min="6687" max="6687" width="8.21875" style="262" customWidth="1"/>
    <col min="6688" max="6688" width="7.88671875" style="262" customWidth="1"/>
    <col min="6689" max="6689" width="7.6640625" style="262" customWidth="1"/>
    <col min="6690" max="6690" width="8.5546875" style="262" customWidth="1"/>
    <col min="6691" max="6691" width="8.21875" style="262" customWidth="1"/>
    <col min="6692" max="6848" width="7.109375" style="262"/>
    <col min="6849" max="6849" width="21.33203125" style="262" bestFit="1" customWidth="1"/>
    <col min="6850" max="6850" width="7.109375" style="262"/>
    <col min="6851" max="6851" width="7.109375" style="262" customWidth="1"/>
    <col min="6852" max="6852" width="9.6640625" style="262" customWidth="1"/>
    <col min="6853" max="6853" width="8.44140625" style="262" customWidth="1"/>
    <col min="6854" max="6854" width="8.109375" style="262" customWidth="1"/>
    <col min="6855" max="6855" width="8.77734375" style="262" customWidth="1"/>
    <col min="6856" max="6856" width="8.6640625" style="262" customWidth="1"/>
    <col min="6857" max="6857" width="9.21875" style="262" customWidth="1"/>
    <col min="6858" max="6858" width="9.6640625" style="262" bestFit="1" customWidth="1"/>
    <col min="6859" max="6859" width="8" style="262" bestFit="1" customWidth="1"/>
    <col min="6860" max="6860" width="7.5546875" style="262" bestFit="1" customWidth="1"/>
    <col min="6861" max="6861" width="7.6640625" style="262" customWidth="1"/>
    <col min="6862" max="6862" width="8.109375" style="262" customWidth="1"/>
    <col min="6863" max="6863" width="9.21875" style="262" bestFit="1" customWidth="1"/>
    <col min="6864" max="6864" width="8.21875" style="262" customWidth="1"/>
    <col min="6865" max="6865" width="7.88671875" style="262" customWidth="1"/>
    <col min="6866" max="6866" width="7.6640625" style="262" customWidth="1"/>
    <col min="6867" max="6867" width="8.5546875" style="262" customWidth="1"/>
    <col min="6868" max="6868" width="8.21875" style="262" customWidth="1"/>
    <col min="6869" max="6894" width="7.109375" style="262"/>
    <col min="6895" max="6895" width="15.21875" style="262" customWidth="1"/>
    <col min="6896" max="6896" width="2" style="262" customWidth="1"/>
    <col min="6897" max="6897" width="3" style="262" customWidth="1"/>
    <col min="6898" max="6920" width="8.77734375" style="262" customWidth="1"/>
    <col min="6921" max="6931" width="9.6640625" style="262" customWidth="1"/>
    <col min="6932" max="6932" width="8.44140625" style="262" customWidth="1"/>
    <col min="6933" max="6933" width="8.109375" style="262" customWidth="1"/>
    <col min="6934" max="6934" width="8.77734375" style="262" customWidth="1"/>
    <col min="6935" max="6935" width="8.6640625" style="262" customWidth="1"/>
    <col min="6936" max="6936" width="9.21875" style="262" customWidth="1"/>
    <col min="6937" max="6937" width="9.6640625" style="262" bestFit="1" customWidth="1"/>
    <col min="6938" max="6938" width="8" style="262" bestFit="1" customWidth="1"/>
    <col min="6939" max="6939" width="7.5546875" style="262" bestFit="1" customWidth="1"/>
    <col min="6940" max="6940" width="7.6640625" style="262" customWidth="1"/>
    <col min="6941" max="6941" width="8.109375" style="262" customWidth="1"/>
    <col min="6942" max="6942" width="9.21875" style="262" bestFit="1" customWidth="1"/>
    <col min="6943" max="6943" width="8.21875" style="262" customWidth="1"/>
    <col min="6944" max="6944" width="7.88671875" style="262" customWidth="1"/>
    <col min="6945" max="6945" width="7.6640625" style="262" customWidth="1"/>
    <col min="6946" max="6946" width="8.5546875" style="262" customWidth="1"/>
    <col min="6947" max="6947" width="8.21875" style="262" customWidth="1"/>
    <col min="6948" max="7104" width="7.109375" style="262"/>
    <col min="7105" max="7105" width="21.33203125" style="262" bestFit="1" customWidth="1"/>
    <col min="7106" max="7106" width="7.109375" style="262"/>
    <col min="7107" max="7107" width="7.109375" style="262" customWidth="1"/>
    <col min="7108" max="7108" width="9.6640625" style="262" customWidth="1"/>
    <col min="7109" max="7109" width="8.44140625" style="262" customWidth="1"/>
    <col min="7110" max="7110" width="8.109375" style="262" customWidth="1"/>
    <col min="7111" max="7111" width="8.77734375" style="262" customWidth="1"/>
    <col min="7112" max="7112" width="8.6640625" style="262" customWidth="1"/>
    <col min="7113" max="7113" width="9.21875" style="262" customWidth="1"/>
    <col min="7114" max="7114" width="9.6640625" style="262" bestFit="1" customWidth="1"/>
    <col min="7115" max="7115" width="8" style="262" bestFit="1" customWidth="1"/>
    <col min="7116" max="7116" width="7.5546875" style="262" bestFit="1" customWidth="1"/>
    <col min="7117" max="7117" width="7.6640625" style="262" customWidth="1"/>
    <col min="7118" max="7118" width="8.109375" style="262" customWidth="1"/>
    <col min="7119" max="7119" width="9.21875" style="262" bestFit="1" customWidth="1"/>
    <col min="7120" max="7120" width="8.21875" style="262" customWidth="1"/>
    <col min="7121" max="7121" width="7.88671875" style="262" customWidth="1"/>
    <col min="7122" max="7122" width="7.6640625" style="262" customWidth="1"/>
    <col min="7123" max="7123" width="8.5546875" style="262" customWidth="1"/>
    <col min="7124" max="7124" width="8.21875" style="262" customWidth="1"/>
    <col min="7125" max="7150" width="7.109375" style="262"/>
    <col min="7151" max="7151" width="15.21875" style="262" customWidth="1"/>
    <col min="7152" max="7152" width="2" style="262" customWidth="1"/>
    <col min="7153" max="7153" width="3" style="262" customWidth="1"/>
    <col min="7154" max="7176" width="8.77734375" style="262" customWidth="1"/>
    <col min="7177" max="7187" width="9.6640625" style="262" customWidth="1"/>
    <col min="7188" max="7188" width="8.44140625" style="262" customWidth="1"/>
    <col min="7189" max="7189" width="8.109375" style="262" customWidth="1"/>
    <col min="7190" max="7190" width="8.77734375" style="262" customWidth="1"/>
    <col min="7191" max="7191" width="8.6640625" style="262" customWidth="1"/>
    <col min="7192" max="7192" width="9.21875" style="262" customWidth="1"/>
    <col min="7193" max="7193" width="9.6640625" style="262" bestFit="1" customWidth="1"/>
    <col min="7194" max="7194" width="8" style="262" bestFit="1" customWidth="1"/>
    <col min="7195" max="7195" width="7.5546875" style="262" bestFit="1" customWidth="1"/>
    <col min="7196" max="7196" width="7.6640625" style="262" customWidth="1"/>
    <col min="7197" max="7197" width="8.109375" style="262" customWidth="1"/>
    <col min="7198" max="7198" width="9.21875" style="262" bestFit="1" customWidth="1"/>
    <col min="7199" max="7199" width="8.21875" style="262" customWidth="1"/>
    <col min="7200" max="7200" width="7.88671875" style="262" customWidth="1"/>
    <col min="7201" max="7201" width="7.6640625" style="262" customWidth="1"/>
    <col min="7202" max="7202" width="8.5546875" style="262" customWidth="1"/>
    <col min="7203" max="7203" width="8.21875" style="262" customWidth="1"/>
    <col min="7204" max="7360" width="7.109375" style="262"/>
    <col min="7361" max="7361" width="21.33203125" style="262" bestFit="1" customWidth="1"/>
    <col min="7362" max="7362" width="7.109375" style="262"/>
    <col min="7363" max="7363" width="7.109375" style="262" customWidth="1"/>
    <col min="7364" max="7364" width="9.6640625" style="262" customWidth="1"/>
    <col min="7365" max="7365" width="8.44140625" style="262" customWidth="1"/>
    <col min="7366" max="7366" width="8.109375" style="262" customWidth="1"/>
    <col min="7367" max="7367" width="8.77734375" style="262" customWidth="1"/>
    <col min="7368" max="7368" width="8.6640625" style="262" customWidth="1"/>
    <col min="7369" max="7369" width="9.21875" style="262" customWidth="1"/>
    <col min="7370" max="7370" width="9.6640625" style="262" bestFit="1" customWidth="1"/>
    <col min="7371" max="7371" width="8" style="262" bestFit="1" customWidth="1"/>
    <col min="7372" max="7372" width="7.5546875" style="262" bestFit="1" customWidth="1"/>
    <col min="7373" max="7373" width="7.6640625" style="262" customWidth="1"/>
    <col min="7374" max="7374" width="8.109375" style="262" customWidth="1"/>
    <col min="7375" max="7375" width="9.21875" style="262" bestFit="1" customWidth="1"/>
    <col min="7376" max="7376" width="8.21875" style="262" customWidth="1"/>
    <col min="7377" max="7377" width="7.88671875" style="262" customWidth="1"/>
    <col min="7378" max="7378" width="7.6640625" style="262" customWidth="1"/>
    <col min="7379" max="7379" width="8.5546875" style="262" customWidth="1"/>
    <col min="7380" max="7380" width="8.21875" style="262" customWidth="1"/>
    <col min="7381" max="7406" width="7.109375" style="262"/>
    <col min="7407" max="7407" width="15.21875" style="262" customWidth="1"/>
    <col min="7408" max="7408" width="2" style="262" customWidth="1"/>
    <col min="7409" max="7409" width="3" style="262" customWidth="1"/>
    <col min="7410" max="7432" width="8.77734375" style="262" customWidth="1"/>
    <col min="7433" max="7443" width="9.6640625" style="262" customWidth="1"/>
    <col min="7444" max="7444" width="8.44140625" style="262" customWidth="1"/>
    <col min="7445" max="7445" width="8.109375" style="262" customWidth="1"/>
    <col min="7446" max="7446" width="8.77734375" style="262" customWidth="1"/>
    <col min="7447" max="7447" width="8.6640625" style="262" customWidth="1"/>
    <col min="7448" max="7448" width="9.21875" style="262" customWidth="1"/>
    <col min="7449" max="7449" width="9.6640625" style="262" bestFit="1" customWidth="1"/>
    <col min="7450" max="7450" width="8" style="262" bestFit="1" customWidth="1"/>
    <col min="7451" max="7451" width="7.5546875" style="262" bestFit="1" customWidth="1"/>
    <col min="7452" max="7452" width="7.6640625" style="262" customWidth="1"/>
    <col min="7453" max="7453" width="8.109375" style="262" customWidth="1"/>
    <col min="7454" max="7454" width="9.21875" style="262" bestFit="1" customWidth="1"/>
    <col min="7455" max="7455" width="8.21875" style="262" customWidth="1"/>
    <col min="7456" max="7456" width="7.88671875" style="262" customWidth="1"/>
    <col min="7457" max="7457" width="7.6640625" style="262" customWidth="1"/>
    <col min="7458" max="7458" width="8.5546875" style="262" customWidth="1"/>
    <col min="7459" max="7459" width="8.21875" style="262" customWidth="1"/>
    <col min="7460" max="7616" width="7.109375" style="262"/>
    <col min="7617" max="7617" width="21.33203125" style="262" bestFit="1" customWidth="1"/>
    <col min="7618" max="7618" width="7.109375" style="262"/>
    <col min="7619" max="7619" width="7.109375" style="262" customWidth="1"/>
    <col min="7620" max="7620" width="9.6640625" style="262" customWidth="1"/>
    <col min="7621" max="7621" width="8.44140625" style="262" customWidth="1"/>
    <col min="7622" max="7622" width="8.109375" style="262" customWidth="1"/>
    <col min="7623" max="7623" width="8.77734375" style="262" customWidth="1"/>
    <col min="7624" max="7624" width="8.6640625" style="262" customWidth="1"/>
    <col min="7625" max="7625" width="9.21875" style="262" customWidth="1"/>
    <col min="7626" max="7626" width="9.6640625" style="262" bestFit="1" customWidth="1"/>
    <col min="7627" max="7627" width="8" style="262" bestFit="1" customWidth="1"/>
    <col min="7628" max="7628" width="7.5546875" style="262" bestFit="1" customWidth="1"/>
    <col min="7629" max="7629" width="7.6640625" style="262" customWidth="1"/>
    <col min="7630" max="7630" width="8.109375" style="262" customWidth="1"/>
    <col min="7631" max="7631" width="9.21875" style="262" bestFit="1" customWidth="1"/>
    <col min="7632" max="7632" width="8.21875" style="262" customWidth="1"/>
    <col min="7633" max="7633" width="7.88671875" style="262" customWidth="1"/>
    <col min="7634" max="7634" width="7.6640625" style="262" customWidth="1"/>
    <col min="7635" max="7635" width="8.5546875" style="262" customWidth="1"/>
    <col min="7636" max="7636" width="8.21875" style="262" customWidth="1"/>
    <col min="7637" max="7662" width="7.109375" style="262"/>
    <col min="7663" max="7663" width="15.21875" style="262" customWidth="1"/>
    <col min="7664" max="7664" width="2" style="262" customWidth="1"/>
    <col min="7665" max="7665" width="3" style="262" customWidth="1"/>
    <col min="7666" max="7688" width="8.77734375" style="262" customWidth="1"/>
    <col min="7689" max="7699" width="9.6640625" style="262" customWidth="1"/>
    <col min="7700" max="7700" width="8.44140625" style="262" customWidth="1"/>
    <col min="7701" max="7701" width="8.109375" style="262" customWidth="1"/>
    <col min="7702" max="7702" width="8.77734375" style="262" customWidth="1"/>
    <col min="7703" max="7703" width="8.6640625" style="262" customWidth="1"/>
    <col min="7704" max="7704" width="9.21875" style="262" customWidth="1"/>
    <col min="7705" max="7705" width="9.6640625" style="262" bestFit="1" customWidth="1"/>
    <col min="7706" max="7706" width="8" style="262" bestFit="1" customWidth="1"/>
    <col min="7707" max="7707" width="7.5546875" style="262" bestFit="1" customWidth="1"/>
    <col min="7708" max="7708" width="7.6640625" style="262" customWidth="1"/>
    <col min="7709" max="7709" width="8.109375" style="262" customWidth="1"/>
    <col min="7710" max="7710" width="9.21875" style="262" bestFit="1" customWidth="1"/>
    <col min="7711" max="7711" width="8.21875" style="262" customWidth="1"/>
    <col min="7712" max="7712" width="7.88671875" style="262" customWidth="1"/>
    <col min="7713" max="7713" width="7.6640625" style="262" customWidth="1"/>
    <col min="7714" max="7714" width="8.5546875" style="262" customWidth="1"/>
    <col min="7715" max="7715" width="8.21875" style="262" customWidth="1"/>
    <col min="7716" max="7872" width="7.109375" style="262"/>
    <col min="7873" max="7873" width="21.33203125" style="262" bestFit="1" customWidth="1"/>
    <col min="7874" max="7874" width="7.109375" style="262"/>
    <col min="7875" max="7875" width="7.109375" style="262" customWidth="1"/>
    <col min="7876" max="7876" width="9.6640625" style="262" customWidth="1"/>
    <col min="7877" max="7877" width="8.44140625" style="262" customWidth="1"/>
    <col min="7878" max="7878" width="8.109375" style="262" customWidth="1"/>
    <col min="7879" max="7879" width="8.77734375" style="262" customWidth="1"/>
    <col min="7880" max="7880" width="8.6640625" style="262" customWidth="1"/>
    <col min="7881" max="7881" width="9.21875" style="262" customWidth="1"/>
    <col min="7882" max="7882" width="9.6640625" style="262" bestFit="1" customWidth="1"/>
    <col min="7883" max="7883" width="8" style="262" bestFit="1" customWidth="1"/>
    <col min="7884" max="7884" width="7.5546875" style="262" bestFit="1" customWidth="1"/>
    <col min="7885" max="7885" width="7.6640625" style="262" customWidth="1"/>
    <col min="7886" max="7886" width="8.109375" style="262" customWidth="1"/>
    <col min="7887" max="7887" width="9.21875" style="262" bestFit="1" customWidth="1"/>
    <col min="7888" max="7888" width="8.21875" style="262" customWidth="1"/>
    <col min="7889" max="7889" width="7.88671875" style="262" customWidth="1"/>
    <col min="7890" max="7890" width="7.6640625" style="262" customWidth="1"/>
    <col min="7891" max="7891" width="8.5546875" style="262" customWidth="1"/>
    <col min="7892" max="7892" width="8.21875" style="262" customWidth="1"/>
    <col min="7893" max="7918" width="7.109375" style="262"/>
    <col min="7919" max="7919" width="15.21875" style="262" customWidth="1"/>
    <col min="7920" max="7920" width="2" style="262" customWidth="1"/>
    <col min="7921" max="7921" width="3" style="262" customWidth="1"/>
    <col min="7922" max="7944" width="8.77734375" style="262" customWidth="1"/>
    <col min="7945" max="7955" width="9.6640625" style="262" customWidth="1"/>
    <col min="7956" max="7956" width="8.44140625" style="262" customWidth="1"/>
    <col min="7957" max="7957" width="8.109375" style="262" customWidth="1"/>
    <col min="7958" max="7958" width="8.77734375" style="262" customWidth="1"/>
    <col min="7959" max="7959" width="8.6640625" style="262" customWidth="1"/>
    <col min="7960" max="7960" width="9.21875" style="262" customWidth="1"/>
    <col min="7961" max="7961" width="9.6640625" style="262" bestFit="1" customWidth="1"/>
    <col min="7962" max="7962" width="8" style="262" bestFit="1" customWidth="1"/>
    <col min="7963" max="7963" width="7.5546875" style="262" bestFit="1" customWidth="1"/>
    <col min="7964" max="7964" width="7.6640625" style="262" customWidth="1"/>
    <col min="7965" max="7965" width="8.109375" style="262" customWidth="1"/>
    <col min="7966" max="7966" width="9.21875" style="262" bestFit="1" customWidth="1"/>
    <col min="7967" max="7967" width="8.21875" style="262" customWidth="1"/>
    <col min="7968" max="7968" width="7.88671875" style="262" customWidth="1"/>
    <col min="7969" max="7969" width="7.6640625" style="262" customWidth="1"/>
    <col min="7970" max="7970" width="8.5546875" style="262" customWidth="1"/>
    <col min="7971" max="7971" width="8.21875" style="262" customWidth="1"/>
    <col min="7972" max="8128" width="7.109375" style="262"/>
    <col min="8129" max="8129" width="21.33203125" style="262" bestFit="1" customWidth="1"/>
    <col min="8130" max="8130" width="7.109375" style="262"/>
    <col min="8131" max="8131" width="7.109375" style="262" customWidth="1"/>
    <col min="8132" max="8132" width="9.6640625" style="262" customWidth="1"/>
    <col min="8133" max="8133" width="8.44140625" style="262" customWidth="1"/>
    <col min="8134" max="8134" width="8.109375" style="262" customWidth="1"/>
    <col min="8135" max="8135" width="8.77734375" style="262" customWidth="1"/>
    <col min="8136" max="8136" width="8.6640625" style="262" customWidth="1"/>
    <col min="8137" max="8137" width="9.21875" style="262" customWidth="1"/>
    <col min="8138" max="8138" width="9.6640625" style="262" bestFit="1" customWidth="1"/>
    <col min="8139" max="8139" width="8" style="262" bestFit="1" customWidth="1"/>
    <col min="8140" max="8140" width="7.5546875" style="262" bestFit="1" customWidth="1"/>
    <col min="8141" max="8141" width="7.6640625" style="262" customWidth="1"/>
    <col min="8142" max="8142" width="8.109375" style="262" customWidth="1"/>
    <col min="8143" max="8143" width="9.21875" style="262" bestFit="1" customWidth="1"/>
    <col min="8144" max="8144" width="8.21875" style="262" customWidth="1"/>
    <col min="8145" max="8145" width="7.88671875" style="262" customWidth="1"/>
    <col min="8146" max="8146" width="7.6640625" style="262" customWidth="1"/>
    <col min="8147" max="8147" width="8.5546875" style="262" customWidth="1"/>
    <col min="8148" max="8148" width="8.21875" style="262" customWidth="1"/>
    <col min="8149" max="8174" width="7.109375" style="262"/>
    <col min="8175" max="8175" width="15.21875" style="262" customWidth="1"/>
    <col min="8176" max="8176" width="2" style="262" customWidth="1"/>
    <col min="8177" max="8177" width="3" style="262" customWidth="1"/>
    <col min="8178" max="8200" width="8.77734375" style="262" customWidth="1"/>
    <col min="8201" max="8211" width="9.6640625" style="262" customWidth="1"/>
    <col min="8212" max="8212" width="8.44140625" style="262" customWidth="1"/>
    <col min="8213" max="8213" width="8.109375" style="262" customWidth="1"/>
    <col min="8214" max="8214" width="8.77734375" style="262" customWidth="1"/>
    <col min="8215" max="8215" width="8.6640625" style="262" customWidth="1"/>
    <col min="8216" max="8216" width="9.21875" style="262" customWidth="1"/>
    <col min="8217" max="8217" width="9.6640625" style="262" bestFit="1" customWidth="1"/>
    <col min="8218" max="8218" width="8" style="262" bestFit="1" customWidth="1"/>
    <col min="8219" max="8219" width="7.5546875" style="262" bestFit="1" customWidth="1"/>
    <col min="8220" max="8220" width="7.6640625" style="262" customWidth="1"/>
    <col min="8221" max="8221" width="8.109375" style="262" customWidth="1"/>
    <col min="8222" max="8222" width="9.21875" style="262" bestFit="1" customWidth="1"/>
    <col min="8223" max="8223" width="8.21875" style="262" customWidth="1"/>
    <col min="8224" max="8224" width="7.88671875" style="262" customWidth="1"/>
    <col min="8225" max="8225" width="7.6640625" style="262" customWidth="1"/>
    <col min="8226" max="8226" width="8.5546875" style="262" customWidth="1"/>
    <col min="8227" max="8227" width="8.21875" style="262" customWidth="1"/>
    <col min="8228" max="8384" width="7.109375" style="262"/>
    <col min="8385" max="8385" width="21.33203125" style="262" bestFit="1" customWidth="1"/>
    <col min="8386" max="8386" width="7.109375" style="262"/>
    <col min="8387" max="8387" width="7.109375" style="262" customWidth="1"/>
    <col min="8388" max="8388" width="9.6640625" style="262" customWidth="1"/>
    <col min="8389" max="8389" width="8.44140625" style="262" customWidth="1"/>
    <col min="8390" max="8390" width="8.109375" style="262" customWidth="1"/>
    <col min="8391" max="8391" width="8.77734375" style="262" customWidth="1"/>
    <col min="8392" max="8392" width="8.6640625" style="262" customWidth="1"/>
    <col min="8393" max="8393" width="9.21875" style="262" customWidth="1"/>
    <col min="8394" max="8394" width="9.6640625" style="262" bestFit="1" customWidth="1"/>
    <col min="8395" max="8395" width="8" style="262" bestFit="1" customWidth="1"/>
    <col min="8396" max="8396" width="7.5546875" style="262" bestFit="1" customWidth="1"/>
    <col min="8397" max="8397" width="7.6640625" style="262" customWidth="1"/>
    <col min="8398" max="8398" width="8.109375" style="262" customWidth="1"/>
    <col min="8399" max="8399" width="9.21875" style="262" bestFit="1" customWidth="1"/>
    <col min="8400" max="8400" width="8.21875" style="262" customWidth="1"/>
    <col min="8401" max="8401" width="7.88671875" style="262" customWidth="1"/>
    <col min="8402" max="8402" width="7.6640625" style="262" customWidth="1"/>
    <col min="8403" max="8403" width="8.5546875" style="262" customWidth="1"/>
    <col min="8404" max="8404" width="8.21875" style="262" customWidth="1"/>
    <col min="8405" max="8430" width="7.109375" style="262"/>
    <col min="8431" max="8431" width="15.21875" style="262" customWidth="1"/>
    <col min="8432" max="8432" width="2" style="262" customWidth="1"/>
    <col min="8433" max="8433" width="3" style="262" customWidth="1"/>
    <col min="8434" max="8456" width="8.77734375" style="262" customWidth="1"/>
    <col min="8457" max="8467" width="9.6640625" style="262" customWidth="1"/>
    <col min="8468" max="8468" width="8.44140625" style="262" customWidth="1"/>
    <col min="8469" max="8469" width="8.109375" style="262" customWidth="1"/>
    <col min="8470" max="8470" width="8.77734375" style="262" customWidth="1"/>
    <col min="8471" max="8471" width="8.6640625" style="262" customWidth="1"/>
    <col min="8472" max="8472" width="9.21875" style="262" customWidth="1"/>
    <col min="8473" max="8473" width="9.6640625" style="262" bestFit="1" customWidth="1"/>
    <col min="8474" max="8474" width="8" style="262" bestFit="1" customWidth="1"/>
    <col min="8475" max="8475" width="7.5546875" style="262" bestFit="1" customWidth="1"/>
    <col min="8476" max="8476" width="7.6640625" style="262" customWidth="1"/>
    <col min="8477" max="8477" width="8.109375" style="262" customWidth="1"/>
    <col min="8478" max="8478" width="9.21875" style="262" bestFit="1" customWidth="1"/>
    <col min="8479" max="8479" width="8.21875" style="262" customWidth="1"/>
    <col min="8480" max="8480" width="7.88671875" style="262" customWidth="1"/>
    <col min="8481" max="8481" width="7.6640625" style="262" customWidth="1"/>
    <col min="8482" max="8482" width="8.5546875" style="262" customWidth="1"/>
    <col min="8483" max="8483" width="8.21875" style="262" customWidth="1"/>
    <col min="8484" max="8640" width="7.109375" style="262"/>
    <col min="8641" max="8641" width="21.33203125" style="262" bestFit="1" customWidth="1"/>
    <col min="8642" max="8642" width="7.109375" style="262"/>
    <col min="8643" max="8643" width="7.109375" style="262" customWidth="1"/>
    <col min="8644" max="8644" width="9.6640625" style="262" customWidth="1"/>
    <col min="8645" max="8645" width="8.44140625" style="262" customWidth="1"/>
    <col min="8646" max="8646" width="8.109375" style="262" customWidth="1"/>
    <col min="8647" max="8647" width="8.77734375" style="262" customWidth="1"/>
    <col min="8648" max="8648" width="8.6640625" style="262" customWidth="1"/>
    <col min="8649" max="8649" width="9.21875" style="262" customWidth="1"/>
    <col min="8650" max="8650" width="9.6640625" style="262" bestFit="1" customWidth="1"/>
    <col min="8651" max="8651" width="8" style="262" bestFit="1" customWidth="1"/>
    <col min="8652" max="8652" width="7.5546875" style="262" bestFit="1" customWidth="1"/>
    <col min="8653" max="8653" width="7.6640625" style="262" customWidth="1"/>
    <col min="8654" max="8654" width="8.109375" style="262" customWidth="1"/>
    <col min="8655" max="8655" width="9.21875" style="262" bestFit="1" customWidth="1"/>
    <col min="8656" max="8656" width="8.21875" style="262" customWidth="1"/>
    <col min="8657" max="8657" width="7.88671875" style="262" customWidth="1"/>
    <col min="8658" max="8658" width="7.6640625" style="262" customWidth="1"/>
    <col min="8659" max="8659" width="8.5546875" style="262" customWidth="1"/>
    <col min="8660" max="8660" width="8.21875" style="262" customWidth="1"/>
    <col min="8661" max="8686" width="7.109375" style="262"/>
    <col min="8687" max="8687" width="15.21875" style="262" customWidth="1"/>
    <col min="8688" max="8688" width="2" style="262" customWidth="1"/>
    <col min="8689" max="8689" width="3" style="262" customWidth="1"/>
    <col min="8690" max="8712" width="8.77734375" style="262" customWidth="1"/>
    <col min="8713" max="8723" width="9.6640625" style="262" customWidth="1"/>
    <col min="8724" max="8724" width="8.44140625" style="262" customWidth="1"/>
    <col min="8725" max="8725" width="8.109375" style="262" customWidth="1"/>
    <col min="8726" max="8726" width="8.77734375" style="262" customWidth="1"/>
    <col min="8727" max="8727" width="8.6640625" style="262" customWidth="1"/>
    <col min="8728" max="8728" width="9.21875" style="262" customWidth="1"/>
    <col min="8729" max="8729" width="9.6640625" style="262" bestFit="1" customWidth="1"/>
    <col min="8730" max="8730" width="8" style="262" bestFit="1" customWidth="1"/>
    <col min="8731" max="8731" width="7.5546875" style="262" bestFit="1" customWidth="1"/>
    <col min="8732" max="8732" width="7.6640625" style="262" customWidth="1"/>
    <col min="8733" max="8733" width="8.109375" style="262" customWidth="1"/>
    <col min="8734" max="8734" width="9.21875" style="262" bestFit="1" customWidth="1"/>
    <col min="8735" max="8735" width="8.21875" style="262" customWidth="1"/>
    <col min="8736" max="8736" width="7.88671875" style="262" customWidth="1"/>
    <col min="8737" max="8737" width="7.6640625" style="262" customWidth="1"/>
    <col min="8738" max="8738" width="8.5546875" style="262" customWidth="1"/>
    <col min="8739" max="8739" width="8.21875" style="262" customWidth="1"/>
    <col min="8740" max="8896" width="7.109375" style="262"/>
    <col min="8897" max="8897" width="21.33203125" style="262" bestFit="1" customWidth="1"/>
    <col min="8898" max="8898" width="7.109375" style="262"/>
    <col min="8899" max="8899" width="7.109375" style="262" customWidth="1"/>
    <col min="8900" max="8900" width="9.6640625" style="262" customWidth="1"/>
    <col min="8901" max="8901" width="8.44140625" style="262" customWidth="1"/>
    <col min="8902" max="8902" width="8.109375" style="262" customWidth="1"/>
    <col min="8903" max="8903" width="8.77734375" style="262" customWidth="1"/>
    <col min="8904" max="8904" width="8.6640625" style="262" customWidth="1"/>
    <col min="8905" max="8905" width="9.21875" style="262" customWidth="1"/>
    <col min="8906" max="8906" width="9.6640625" style="262" bestFit="1" customWidth="1"/>
    <col min="8907" max="8907" width="8" style="262" bestFit="1" customWidth="1"/>
    <col min="8908" max="8908" width="7.5546875" style="262" bestFit="1" customWidth="1"/>
    <col min="8909" max="8909" width="7.6640625" style="262" customWidth="1"/>
    <col min="8910" max="8910" width="8.109375" style="262" customWidth="1"/>
    <col min="8911" max="8911" width="9.21875" style="262" bestFit="1" customWidth="1"/>
    <col min="8912" max="8912" width="8.21875" style="262" customWidth="1"/>
    <col min="8913" max="8913" width="7.88671875" style="262" customWidth="1"/>
    <col min="8914" max="8914" width="7.6640625" style="262" customWidth="1"/>
    <col min="8915" max="8915" width="8.5546875" style="262" customWidth="1"/>
    <col min="8916" max="8916" width="8.21875" style="262" customWidth="1"/>
    <col min="8917" max="8942" width="7.109375" style="262"/>
    <col min="8943" max="8943" width="15.21875" style="262" customWidth="1"/>
    <col min="8944" max="8944" width="2" style="262" customWidth="1"/>
    <col min="8945" max="8945" width="3" style="262" customWidth="1"/>
    <col min="8946" max="8968" width="8.77734375" style="262" customWidth="1"/>
    <col min="8969" max="8979" width="9.6640625" style="262" customWidth="1"/>
    <col min="8980" max="8980" width="8.44140625" style="262" customWidth="1"/>
    <col min="8981" max="8981" width="8.109375" style="262" customWidth="1"/>
    <col min="8982" max="8982" width="8.77734375" style="262" customWidth="1"/>
    <col min="8983" max="8983" width="8.6640625" style="262" customWidth="1"/>
    <col min="8984" max="8984" width="9.21875" style="262" customWidth="1"/>
    <col min="8985" max="8985" width="9.6640625" style="262" bestFit="1" customWidth="1"/>
    <col min="8986" max="8986" width="8" style="262" bestFit="1" customWidth="1"/>
    <col min="8987" max="8987" width="7.5546875" style="262" bestFit="1" customWidth="1"/>
    <col min="8988" max="8988" width="7.6640625" style="262" customWidth="1"/>
    <col min="8989" max="8989" width="8.109375" style="262" customWidth="1"/>
    <col min="8990" max="8990" width="9.21875" style="262" bestFit="1" customWidth="1"/>
    <col min="8991" max="8991" width="8.21875" style="262" customWidth="1"/>
    <col min="8992" max="8992" width="7.88671875" style="262" customWidth="1"/>
    <col min="8993" max="8993" width="7.6640625" style="262" customWidth="1"/>
    <col min="8994" max="8994" width="8.5546875" style="262" customWidth="1"/>
    <col min="8995" max="8995" width="8.21875" style="262" customWidth="1"/>
    <col min="8996" max="9152" width="7.109375" style="262"/>
    <col min="9153" max="9153" width="21.33203125" style="262" bestFit="1" customWidth="1"/>
    <col min="9154" max="9154" width="7.109375" style="262"/>
    <col min="9155" max="9155" width="7.109375" style="262" customWidth="1"/>
    <col min="9156" max="9156" width="9.6640625" style="262" customWidth="1"/>
    <col min="9157" max="9157" width="8.44140625" style="262" customWidth="1"/>
    <col min="9158" max="9158" width="8.109375" style="262" customWidth="1"/>
    <col min="9159" max="9159" width="8.77734375" style="262" customWidth="1"/>
    <col min="9160" max="9160" width="8.6640625" style="262" customWidth="1"/>
    <col min="9161" max="9161" width="9.21875" style="262" customWidth="1"/>
    <col min="9162" max="9162" width="9.6640625" style="262" bestFit="1" customWidth="1"/>
    <col min="9163" max="9163" width="8" style="262" bestFit="1" customWidth="1"/>
    <col min="9164" max="9164" width="7.5546875" style="262" bestFit="1" customWidth="1"/>
    <col min="9165" max="9165" width="7.6640625" style="262" customWidth="1"/>
    <col min="9166" max="9166" width="8.109375" style="262" customWidth="1"/>
    <col min="9167" max="9167" width="9.21875" style="262" bestFit="1" customWidth="1"/>
    <col min="9168" max="9168" width="8.21875" style="262" customWidth="1"/>
    <col min="9169" max="9169" width="7.88671875" style="262" customWidth="1"/>
    <col min="9170" max="9170" width="7.6640625" style="262" customWidth="1"/>
    <col min="9171" max="9171" width="8.5546875" style="262" customWidth="1"/>
    <col min="9172" max="9172" width="8.21875" style="262" customWidth="1"/>
    <col min="9173" max="9198" width="7.109375" style="262"/>
    <col min="9199" max="9199" width="15.21875" style="262" customWidth="1"/>
    <col min="9200" max="9200" width="2" style="262" customWidth="1"/>
    <col min="9201" max="9201" width="3" style="262" customWidth="1"/>
    <col min="9202" max="9224" width="8.77734375" style="262" customWidth="1"/>
    <col min="9225" max="9235" width="9.6640625" style="262" customWidth="1"/>
    <col min="9236" max="9236" width="8.44140625" style="262" customWidth="1"/>
    <col min="9237" max="9237" width="8.109375" style="262" customWidth="1"/>
    <col min="9238" max="9238" width="8.77734375" style="262" customWidth="1"/>
    <col min="9239" max="9239" width="8.6640625" style="262" customWidth="1"/>
    <col min="9240" max="9240" width="9.21875" style="262" customWidth="1"/>
    <col min="9241" max="9241" width="9.6640625" style="262" bestFit="1" customWidth="1"/>
    <col min="9242" max="9242" width="8" style="262" bestFit="1" customWidth="1"/>
    <col min="9243" max="9243" width="7.5546875" style="262" bestFit="1" customWidth="1"/>
    <col min="9244" max="9244" width="7.6640625" style="262" customWidth="1"/>
    <col min="9245" max="9245" width="8.109375" style="262" customWidth="1"/>
    <col min="9246" max="9246" width="9.21875" style="262" bestFit="1" customWidth="1"/>
    <col min="9247" max="9247" width="8.21875" style="262" customWidth="1"/>
    <col min="9248" max="9248" width="7.88671875" style="262" customWidth="1"/>
    <col min="9249" max="9249" width="7.6640625" style="262" customWidth="1"/>
    <col min="9250" max="9250" width="8.5546875" style="262" customWidth="1"/>
    <col min="9251" max="9251" width="8.21875" style="262" customWidth="1"/>
    <col min="9252" max="9408" width="7.109375" style="262"/>
    <col min="9409" max="9409" width="21.33203125" style="262" bestFit="1" customWidth="1"/>
    <col min="9410" max="9410" width="7.109375" style="262"/>
    <col min="9411" max="9411" width="7.109375" style="262" customWidth="1"/>
    <col min="9412" max="9412" width="9.6640625" style="262" customWidth="1"/>
    <col min="9413" max="9413" width="8.44140625" style="262" customWidth="1"/>
    <col min="9414" max="9414" width="8.109375" style="262" customWidth="1"/>
    <col min="9415" max="9415" width="8.77734375" style="262" customWidth="1"/>
    <col min="9416" max="9416" width="8.6640625" style="262" customWidth="1"/>
    <col min="9417" max="9417" width="9.21875" style="262" customWidth="1"/>
    <col min="9418" max="9418" width="9.6640625" style="262" bestFit="1" customWidth="1"/>
    <col min="9419" max="9419" width="8" style="262" bestFit="1" customWidth="1"/>
    <col min="9420" max="9420" width="7.5546875" style="262" bestFit="1" customWidth="1"/>
    <col min="9421" max="9421" width="7.6640625" style="262" customWidth="1"/>
    <col min="9422" max="9422" width="8.109375" style="262" customWidth="1"/>
    <col min="9423" max="9423" width="9.21875" style="262" bestFit="1" customWidth="1"/>
    <col min="9424" max="9424" width="8.21875" style="262" customWidth="1"/>
    <col min="9425" max="9425" width="7.88671875" style="262" customWidth="1"/>
    <col min="9426" max="9426" width="7.6640625" style="262" customWidth="1"/>
    <col min="9427" max="9427" width="8.5546875" style="262" customWidth="1"/>
    <col min="9428" max="9428" width="8.21875" style="262" customWidth="1"/>
    <col min="9429" max="9454" width="7.109375" style="262"/>
    <col min="9455" max="9455" width="15.21875" style="262" customWidth="1"/>
    <col min="9456" max="9456" width="2" style="262" customWidth="1"/>
    <col min="9457" max="9457" width="3" style="262" customWidth="1"/>
    <col min="9458" max="9480" width="8.77734375" style="262" customWidth="1"/>
    <col min="9481" max="9491" width="9.6640625" style="262" customWidth="1"/>
    <col min="9492" max="9492" width="8.44140625" style="262" customWidth="1"/>
    <col min="9493" max="9493" width="8.109375" style="262" customWidth="1"/>
    <col min="9494" max="9494" width="8.77734375" style="262" customWidth="1"/>
    <col min="9495" max="9495" width="8.6640625" style="262" customWidth="1"/>
    <col min="9496" max="9496" width="9.21875" style="262" customWidth="1"/>
    <col min="9497" max="9497" width="9.6640625" style="262" bestFit="1" customWidth="1"/>
    <col min="9498" max="9498" width="8" style="262" bestFit="1" customWidth="1"/>
    <col min="9499" max="9499" width="7.5546875" style="262" bestFit="1" customWidth="1"/>
    <col min="9500" max="9500" width="7.6640625" style="262" customWidth="1"/>
    <col min="9501" max="9501" width="8.109375" style="262" customWidth="1"/>
    <col min="9502" max="9502" width="9.21875" style="262" bestFit="1" customWidth="1"/>
    <col min="9503" max="9503" width="8.21875" style="262" customWidth="1"/>
    <col min="9504" max="9504" width="7.88671875" style="262" customWidth="1"/>
    <col min="9505" max="9505" width="7.6640625" style="262" customWidth="1"/>
    <col min="9506" max="9506" width="8.5546875" style="262" customWidth="1"/>
    <col min="9507" max="9507" width="8.21875" style="262" customWidth="1"/>
    <col min="9508" max="9664" width="7.109375" style="262"/>
    <col min="9665" max="9665" width="21.33203125" style="262" bestFit="1" customWidth="1"/>
    <col min="9666" max="9666" width="7.109375" style="262"/>
    <col min="9667" max="9667" width="7.109375" style="262" customWidth="1"/>
    <col min="9668" max="9668" width="9.6640625" style="262" customWidth="1"/>
    <col min="9669" max="9669" width="8.44140625" style="262" customWidth="1"/>
    <col min="9670" max="9670" width="8.109375" style="262" customWidth="1"/>
    <col min="9671" max="9671" width="8.77734375" style="262" customWidth="1"/>
    <col min="9672" max="9672" width="8.6640625" style="262" customWidth="1"/>
    <col min="9673" max="9673" width="9.21875" style="262" customWidth="1"/>
    <col min="9674" max="9674" width="9.6640625" style="262" bestFit="1" customWidth="1"/>
    <col min="9675" max="9675" width="8" style="262" bestFit="1" customWidth="1"/>
    <col min="9676" max="9676" width="7.5546875" style="262" bestFit="1" customWidth="1"/>
    <col min="9677" max="9677" width="7.6640625" style="262" customWidth="1"/>
    <col min="9678" max="9678" width="8.109375" style="262" customWidth="1"/>
    <col min="9679" max="9679" width="9.21875" style="262" bestFit="1" customWidth="1"/>
    <col min="9680" max="9680" width="8.21875" style="262" customWidth="1"/>
    <col min="9681" max="9681" width="7.88671875" style="262" customWidth="1"/>
    <col min="9682" max="9682" width="7.6640625" style="262" customWidth="1"/>
    <col min="9683" max="9683" width="8.5546875" style="262" customWidth="1"/>
    <col min="9684" max="9684" width="8.21875" style="262" customWidth="1"/>
    <col min="9685" max="9710" width="7.109375" style="262"/>
    <col min="9711" max="9711" width="15.21875" style="262" customWidth="1"/>
    <col min="9712" max="9712" width="2" style="262" customWidth="1"/>
    <col min="9713" max="9713" width="3" style="262" customWidth="1"/>
    <col min="9714" max="9736" width="8.77734375" style="262" customWidth="1"/>
    <col min="9737" max="9747" width="9.6640625" style="262" customWidth="1"/>
    <col min="9748" max="9748" width="8.44140625" style="262" customWidth="1"/>
    <col min="9749" max="9749" width="8.109375" style="262" customWidth="1"/>
    <col min="9750" max="9750" width="8.77734375" style="262" customWidth="1"/>
    <col min="9751" max="9751" width="8.6640625" style="262" customWidth="1"/>
    <col min="9752" max="9752" width="9.21875" style="262" customWidth="1"/>
    <col min="9753" max="9753" width="9.6640625" style="262" bestFit="1" customWidth="1"/>
    <col min="9754" max="9754" width="8" style="262" bestFit="1" customWidth="1"/>
    <col min="9755" max="9755" width="7.5546875" style="262" bestFit="1" customWidth="1"/>
    <col min="9756" max="9756" width="7.6640625" style="262" customWidth="1"/>
    <col min="9757" max="9757" width="8.109375" style="262" customWidth="1"/>
    <col min="9758" max="9758" width="9.21875" style="262" bestFit="1" customWidth="1"/>
    <col min="9759" max="9759" width="8.21875" style="262" customWidth="1"/>
    <col min="9760" max="9760" width="7.88671875" style="262" customWidth="1"/>
    <col min="9761" max="9761" width="7.6640625" style="262" customWidth="1"/>
    <col min="9762" max="9762" width="8.5546875" style="262" customWidth="1"/>
    <col min="9763" max="9763" width="8.21875" style="262" customWidth="1"/>
    <col min="9764" max="9920" width="7.109375" style="262"/>
    <col min="9921" max="9921" width="21.33203125" style="262" bestFit="1" customWidth="1"/>
    <col min="9922" max="9922" width="7.109375" style="262"/>
    <col min="9923" max="9923" width="7.109375" style="262" customWidth="1"/>
    <col min="9924" max="9924" width="9.6640625" style="262" customWidth="1"/>
    <col min="9925" max="9925" width="8.44140625" style="262" customWidth="1"/>
    <col min="9926" max="9926" width="8.109375" style="262" customWidth="1"/>
    <col min="9927" max="9927" width="8.77734375" style="262" customWidth="1"/>
    <col min="9928" max="9928" width="8.6640625" style="262" customWidth="1"/>
    <col min="9929" max="9929" width="9.21875" style="262" customWidth="1"/>
    <col min="9930" max="9930" width="9.6640625" style="262" bestFit="1" customWidth="1"/>
    <col min="9931" max="9931" width="8" style="262" bestFit="1" customWidth="1"/>
    <col min="9932" max="9932" width="7.5546875" style="262" bestFit="1" customWidth="1"/>
    <col min="9933" max="9933" width="7.6640625" style="262" customWidth="1"/>
    <col min="9934" max="9934" width="8.109375" style="262" customWidth="1"/>
    <col min="9935" max="9935" width="9.21875" style="262" bestFit="1" customWidth="1"/>
    <col min="9936" max="9936" width="8.21875" style="262" customWidth="1"/>
    <col min="9937" max="9937" width="7.88671875" style="262" customWidth="1"/>
    <col min="9938" max="9938" width="7.6640625" style="262" customWidth="1"/>
    <col min="9939" max="9939" width="8.5546875" style="262" customWidth="1"/>
    <col min="9940" max="9940" width="8.21875" style="262" customWidth="1"/>
    <col min="9941" max="9966" width="7.109375" style="262"/>
    <col min="9967" max="9967" width="15.21875" style="262" customWidth="1"/>
    <col min="9968" max="9968" width="2" style="262" customWidth="1"/>
    <col min="9969" max="9969" width="3" style="262" customWidth="1"/>
    <col min="9970" max="9992" width="8.77734375" style="262" customWidth="1"/>
    <col min="9993" max="10003" width="9.6640625" style="262" customWidth="1"/>
    <col min="10004" max="10004" width="8.44140625" style="262" customWidth="1"/>
    <col min="10005" max="10005" width="8.109375" style="262" customWidth="1"/>
    <col min="10006" max="10006" width="8.77734375" style="262" customWidth="1"/>
    <col min="10007" max="10007" width="8.6640625" style="262" customWidth="1"/>
    <col min="10008" max="10008" width="9.21875" style="262" customWidth="1"/>
    <col min="10009" max="10009" width="9.6640625" style="262" bestFit="1" customWidth="1"/>
    <col min="10010" max="10010" width="8" style="262" bestFit="1" customWidth="1"/>
    <col min="10011" max="10011" width="7.5546875" style="262" bestFit="1" customWidth="1"/>
    <col min="10012" max="10012" width="7.6640625" style="262" customWidth="1"/>
    <col min="10013" max="10013" width="8.109375" style="262" customWidth="1"/>
    <col min="10014" max="10014" width="9.21875" style="262" bestFit="1" customWidth="1"/>
    <col min="10015" max="10015" width="8.21875" style="262" customWidth="1"/>
    <col min="10016" max="10016" width="7.88671875" style="262" customWidth="1"/>
    <col min="10017" max="10017" width="7.6640625" style="262" customWidth="1"/>
    <col min="10018" max="10018" width="8.5546875" style="262" customWidth="1"/>
    <col min="10019" max="10019" width="8.21875" style="262" customWidth="1"/>
    <col min="10020" max="10176" width="7.109375" style="262"/>
    <col min="10177" max="10177" width="21.33203125" style="262" bestFit="1" customWidth="1"/>
    <col min="10178" max="10178" width="7.109375" style="262"/>
    <col min="10179" max="10179" width="7.109375" style="262" customWidth="1"/>
    <col min="10180" max="10180" width="9.6640625" style="262" customWidth="1"/>
    <col min="10181" max="10181" width="8.44140625" style="262" customWidth="1"/>
    <col min="10182" max="10182" width="8.109375" style="262" customWidth="1"/>
    <col min="10183" max="10183" width="8.77734375" style="262" customWidth="1"/>
    <col min="10184" max="10184" width="8.6640625" style="262" customWidth="1"/>
    <col min="10185" max="10185" width="9.21875" style="262" customWidth="1"/>
    <col min="10186" max="10186" width="9.6640625" style="262" bestFit="1" customWidth="1"/>
    <col min="10187" max="10187" width="8" style="262" bestFit="1" customWidth="1"/>
    <col min="10188" max="10188" width="7.5546875" style="262" bestFit="1" customWidth="1"/>
    <col min="10189" max="10189" width="7.6640625" style="262" customWidth="1"/>
    <col min="10190" max="10190" width="8.109375" style="262" customWidth="1"/>
    <col min="10191" max="10191" width="9.21875" style="262" bestFit="1" customWidth="1"/>
    <col min="10192" max="10192" width="8.21875" style="262" customWidth="1"/>
    <col min="10193" max="10193" width="7.88671875" style="262" customWidth="1"/>
    <col min="10194" max="10194" width="7.6640625" style="262" customWidth="1"/>
    <col min="10195" max="10195" width="8.5546875" style="262" customWidth="1"/>
    <col min="10196" max="10196" width="8.21875" style="262" customWidth="1"/>
    <col min="10197" max="10222" width="7.109375" style="262"/>
    <col min="10223" max="10223" width="15.21875" style="262" customWidth="1"/>
    <col min="10224" max="10224" width="2" style="262" customWidth="1"/>
    <col min="10225" max="10225" width="3" style="262" customWidth="1"/>
    <col min="10226" max="10248" width="8.77734375" style="262" customWidth="1"/>
    <col min="10249" max="10259" width="9.6640625" style="262" customWidth="1"/>
    <col min="10260" max="10260" width="8.44140625" style="262" customWidth="1"/>
    <col min="10261" max="10261" width="8.109375" style="262" customWidth="1"/>
    <col min="10262" max="10262" width="8.77734375" style="262" customWidth="1"/>
    <col min="10263" max="10263" width="8.6640625" style="262" customWidth="1"/>
    <col min="10264" max="10264" width="9.21875" style="262" customWidth="1"/>
    <col min="10265" max="10265" width="9.6640625" style="262" bestFit="1" customWidth="1"/>
    <col min="10266" max="10266" width="8" style="262" bestFit="1" customWidth="1"/>
    <col min="10267" max="10267" width="7.5546875" style="262" bestFit="1" customWidth="1"/>
    <col min="10268" max="10268" width="7.6640625" style="262" customWidth="1"/>
    <col min="10269" max="10269" width="8.109375" style="262" customWidth="1"/>
    <col min="10270" max="10270" width="9.21875" style="262" bestFit="1" customWidth="1"/>
    <col min="10271" max="10271" width="8.21875" style="262" customWidth="1"/>
    <col min="10272" max="10272" width="7.88671875" style="262" customWidth="1"/>
    <col min="10273" max="10273" width="7.6640625" style="262" customWidth="1"/>
    <col min="10274" max="10274" width="8.5546875" style="262" customWidth="1"/>
    <col min="10275" max="10275" width="8.21875" style="262" customWidth="1"/>
    <col min="10276" max="10432" width="7.109375" style="262"/>
    <col min="10433" max="10433" width="21.33203125" style="262" bestFit="1" customWidth="1"/>
    <col min="10434" max="10434" width="7.109375" style="262"/>
    <col min="10435" max="10435" width="7.109375" style="262" customWidth="1"/>
    <col min="10436" max="10436" width="9.6640625" style="262" customWidth="1"/>
    <col min="10437" max="10437" width="8.44140625" style="262" customWidth="1"/>
    <col min="10438" max="10438" width="8.109375" style="262" customWidth="1"/>
    <col min="10439" max="10439" width="8.77734375" style="262" customWidth="1"/>
    <col min="10440" max="10440" width="8.6640625" style="262" customWidth="1"/>
    <col min="10441" max="10441" width="9.21875" style="262" customWidth="1"/>
    <col min="10442" max="10442" width="9.6640625" style="262" bestFit="1" customWidth="1"/>
    <col min="10443" max="10443" width="8" style="262" bestFit="1" customWidth="1"/>
    <col min="10444" max="10444" width="7.5546875" style="262" bestFit="1" customWidth="1"/>
    <col min="10445" max="10445" width="7.6640625" style="262" customWidth="1"/>
    <col min="10446" max="10446" width="8.109375" style="262" customWidth="1"/>
    <col min="10447" max="10447" width="9.21875" style="262" bestFit="1" customWidth="1"/>
    <col min="10448" max="10448" width="8.21875" style="262" customWidth="1"/>
    <col min="10449" max="10449" width="7.88671875" style="262" customWidth="1"/>
    <col min="10450" max="10450" width="7.6640625" style="262" customWidth="1"/>
    <col min="10451" max="10451" width="8.5546875" style="262" customWidth="1"/>
    <col min="10452" max="10452" width="8.21875" style="262" customWidth="1"/>
    <col min="10453" max="10478" width="7.109375" style="262"/>
    <col min="10479" max="10479" width="15.21875" style="262" customWidth="1"/>
    <col min="10480" max="10480" width="2" style="262" customWidth="1"/>
    <col min="10481" max="10481" width="3" style="262" customWidth="1"/>
    <col min="10482" max="10504" width="8.77734375" style="262" customWidth="1"/>
    <col min="10505" max="10515" width="9.6640625" style="262" customWidth="1"/>
    <col min="10516" max="10516" width="8.44140625" style="262" customWidth="1"/>
    <col min="10517" max="10517" width="8.109375" style="262" customWidth="1"/>
    <col min="10518" max="10518" width="8.77734375" style="262" customWidth="1"/>
    <col min="10519" max="10519" width="8.6640625" style="262" customWidth="1"/>
    <col min="10520" max="10520" width="9.21875" style="262" customWidth="1"/>
    <col min="10521" max="10521" width="9.6640625" style="262" bestFit="1" customWidth="1"/>
    <col min="10522" max="10522" width="8" style="262" bestFit="1" customWidth="1"/>
    <col min="10523" max="10523" width="7.5546875" style="262" bestFit="1" customWidth="1"/>
    <col min="10524" max="10524" width="7.6640625" style="262" customWidth="1"/>
    <col min="10525" max="10525" width="8.109375" style="262" customWidth="1"/>
    <col min="10526" max="10526" width="9.21875" style="262" bestFit="1" customWidth="1"/>
    <col min="10527" max="10527" width="8.21875" style="262" customWidth="1"/>
    <col min="10528" max="10528" width="7.88671875" style="262" customWidth="1"/>
    <col min="10529" max="10529" width="7.6640625" style="262" customWidth="1"/>
    <col min="10530" max="10530" width="8.5546875" style="262" customWidth="1"/>
    <col min="10531" max="10531" width="8.21875" style="262" customWidth="1"/>
    <col min="10532" max="10688" width="7.109375" style="262"/>
    <col min="10689" max="10689" width="21.33203125" style="262" bestFit="1" customWidth="1"/>
    <col min="10690" max="10690" width="7.109375" style="262"/>
    <col min="10691" max="10691" width="7.109375" style="262" customWidth="1"/>
    <col min="10692" max="10692" width="9.6640625" style="262" customWidth="1"/>
    <col min="10693" max="10693" width="8.44140625" style="262" customWidth="1"/>
    <col min="10694" max="10694" width="8.109375" style="262" customWidth="1"/>
    <col min="10695" max="10695" width="8.77734375" style="262" customWidth="1"/>
    <col min="10696" max="10696" width="8.6640625" style="262" customWidth="1"/>
    <col min="10697" max="10697" width="9.21875" style="262" customWidth="1"/>
    <col min="10698" max="10698" width="9.6640625" style="262" bestFit="1" customWidth="1"/>
    <col min="10699" max="10699" width="8" style="262" bestFit="1" customWidth="1"/>
    <col min="10700" max="10700" width="7.5546875" style="262" bestFit="1" customWidth="1"/>
    <col min="10701" max="10701" width="7.6640625" style="262" customWidth="1"/>
    <col min="10702" max="10702" width="8.109375" style="262" customWidth="1"/>
    <col min="10703" max="10703" width="9.21875" style="262" bestFit="1" customWidth="1"/>
    <col min="10704" max="10704" width="8.21875" style="262" customWidth="1"/>
    <col min="10705" max="10705" width="7.88671875" style="262" customWidth="1"/>
    <col min="10706" max="10706" width="7.6640625" style="262" customWidth="1"/>
    <col min="10707" max="10707" width="8.5546875" style="262" customWidth="1"/>
    <col min="10708" max="10708" width="8.21875" style="262" customWidth="1"/>
    <col min="10709" max="10734" width="7.109375" style="262"/>
    <col min="10735" max="10735" width="15.21875" style="262" customWidth="1"/>
    <col min="10736" max="10736" width="2" style="262" customWidth="1"/>
    <col min="10737" max="10737" width="3" style="262" customWidth="1"/>
    <col min="10738" max="10760" width="8.77734375" style="262" customWidth="1"/>
    <col min="10761" max="10771" width="9.6640625" style="262" customWidth="1"/>
    <col min="10772" max="10772" width="8.44140625" style="262" customWidth="1"/>
    <col min="10773" max="10773" width="8.109375" style="262" customWidth="1"/>
    <col min="10774" max="10774" width="8.77734375" style="262" customWidth="1"/>
    <col min="10775" max="10775" width="8.6640625" style="262" customWidth="1"/>
    <col min="10776" max="10776" width="9.21875" style="262" customWidth="1"/>
    <col min="10777" max="10777" width="9.6640625" style="262" bestFit="1" customWidth="1"/>
    <col min="10778" max="10778" width="8" style="262" bestFit="1" customWidth="1"/>
    <col min="10779" max="10779" width="7.5546875" style="262" bestFit="1" customWidth="1"/>
    <col min="10780" max="10780" width="7.6640625" style="262" customWidth="1"/>
    <col min="10781" max="10781" width="8.109375" style="262" customWidth="1"/>
    <col min="10782" max="10782" width="9.21875" style="262" bestFit="1" customWidth="1"/>
    <col min="10783" max="10783" width="8.21875" style="262" customWidth="1"/>
    <col min="10784" max="10784" width="7.88671875" style="262" customWidth="1"/>
    <col min="10785" max="10785" width="7.6640625" style="262" customWidth="1"/>
    <col min="10786" max="10786" width="8.5546875" style="262" customWidth="1"/>
    <col min="10787" max="10787" width="8.21875" style="262" customWidth="1"/>
    <col min="10788" max="10944" width="7.109375" style="262"/>
    <col min="10945" max="10945" width="21.33203125" style="262" bestFit="1" customWidth="1"/>
    <col min="10946" max="10946" width="7.109375" style="262"/>
    <col min="10947" max="10947" width="7.109375" style="262" customWidth="1"/>
    <col min="10948" max="10948" width="9.6640625" style="262" customWidth="1"/>
    <col min="10949" max="10949" width="8.44140625" style="262" customWidth="1"/>
    <col min="10950" max="10950" width="8.109375" style="262" customWidth="1"/>
    <col min="10951" max="10951" width="8.77734375" style="262" customWidth="1"/>
    <col min="10952" max="10952" width="8.6640625" style="262" customWidth="1"/>
    <col min="10953" max="10953" width="9.21875" style="262" customWidth="1"/>
    <col min="10954" max="10954" width="9.6640625" style="262" bestFit="1" customWidth="1"/>
    <col min="10955" max="10955" width="8" style="262" bestFit="1" customWidth="1"/>
    <col min="10956" max="10956" width="7.5546875" style="262" bestFit="1" customWidth="1"/>
    <col min="10957" max="10957" width="7.6640625" style="262" customWidth="1"/>
    <col min="10958" max="10958" width="8.109375" style="262" customWidth="1"/>
    <col min="10959" max="10959" width="9.21875" style="262" bestFit="1" customWidth="1"/>
    <col min="10960" max="10960" width="8.21875" style="262" customWidth="1"/>
    <col min="10961" max="10961" width="7.88671875" style="262" customWidth="1"/>
    <col min="10962" max="10962" width="7.6640625" style="262" customWidth="1"/>
    <col min="10963" max="10963" width="8.5546875" style="262" customWidth="1"/>
    <col min="10964" max="10964" width="8.21875" style="262" customWidth="1"/>
    <col min="10965" max="10990" width="7.109375" style="262"/>
    <col min="10991" max="10991" width="15.21875" style="262" customWidth="1"/>
    <col min="10992" max="10992" width="2" style="262" customWidth="1"/>
    <col min="10993" max="10993" width="3" style="262" customWidth="1"/>
    <col min="10994" max="11016" width="8.77734375" style="262" customWidth="1"/>
    <col min="11017" max="11027" width="9.6640625" style="262" customWidth="1"/>
    <col min="11028" max="11028" width="8.44140625" style="262" customWidth="1"/>
    <col min="11029" max="11029" width="8.109375" style="262" customWidth="1"/>
    <col min="11030" max="11030" width="8.77734375" style="262" customWidth="1"/>
    <col min="11031" max="11031" width="8.6640625" style="262" customWidth="1"/>
    <col min="11032" max="11032" width="9.21875" style="262" customWidth="1"/>
    <col min="11033" max="11033" width="9.6640625" style="262" bestFit="1" customWidth="1"/>
    <col min="11034" max="11034" width="8" style="262" bestFit="1" customWidth="1"/>
    <col min="11035" max="11035" width="7.5546875" style="262" bestFit="1" customWidth="1"/>
    <col min="11036" max="11036" width="7.6640625" style="262" customWidth="1"/>
    <col min="11037" max="11037" width="8.109375" style="262" customWidth="1"/>
    <col min="11038" max="11038" width="9.21875" style="262" bestFit="1" customWidth="1"/>
    <col min="11039" max="11039" width="8.21875" style="262" customWidth="1"/>
    <col min="11040" max="11040" width="7.88671875" style="262" customWidth="1"/>
    <col min="11041" max="11041" width="7.6640625" style="262" customWidth="1"/>
    <col min="11042" max="11042" width="8.5546875" style="262" customWidth="1"/>
    <col min="11043" max="11043" width="8.21875" style="262" customWidth="1"/>
    <col min="11044" max="11200" width="7.109375" style="262"/>
    <col min="11201" max="11201" width="21.33203125" style="262" bestFit="1" customWidth="1"/>
    <col min="11202" max="11202" width="7.109375" style="262"/>
    <col min="11203" max="11203" width="7.109375" style="262" customWidth="1"/>
    <col min="11204" max="11204" width="9.6640625" style="262" customWidth="1"/>
    <col min="11205" max="11205" width="8.44140625" style="262" customWidth="1"/>
    <col min="11206" max="11206" width="8.109375" style="262" customWidth="1"/>
    <col min="11207" max="11207" width="8.77734375" style="262" customWidth="1"/>
    <col min="11208" max="11208" width="8.6640625" style="262" customWidth="1"/>
    <col min="11209" max="11209" width="9.21875" style="262" customWidth="1"/>
    <col min="11210" max="11210" width="9.6640625" style="262" bestFit="1" customWidth="1"/>
    <col min="11211" max="11211" width="8" style="262" bestFit="1" customWidth="1"/>
    <col min="11212" max="11212" width="7.5546875" style="262" bestFit="1" customWidth="1"/>
    <col min="11213" max="11213" width="7.6640625" style="262" customWidth="1"/>
    <col min="11214" max="11214" width="8.109375" style="262" customWidth="1"/>
    <col min="11215" max="11215" width="9.21875" style="262" bestFit="1" customWidth="1"/>
    <col min="11216" max="11216" width="8.21875" style="262" customWidth="1"/>
    <col min="11217" max="11217" width="7.88671875" style="262" customWidth="1"/>
    <col min="11218" max="11218" width="7.6640625" style="262" customWidth="1"/>
    <col min="11219" max="11219" width="8.5546875" style="262" customWidth="1"/>
    <col min="11220" max="11220" width="8.21875" style="262" customWidth="1"/>
    <col min="11221" max="11246" width="7.109375" style="262"/>
    <col min="11247" max="11247" width="15.21875" style="262" customWidth="1"/>
    <col min="11248" max="11248" width="2" style="262" customWidth="1"/>
    <col min="11249" max="11249" width="3" style="262" customWidth="1"/>
    <col min="11250" max="11272" width="8.77734375" style="262" customWidth="1"/>
    <col min="11273" max="11283" width="9.6640625" style="262" customWidth="1"/>
    <col min="11284" max="11284" width="8.44140625" style="262" customWidth="1"/>
    <col min="11285" max="11285" width="8.109375" style="262" customWidth="1"/>
    <col min="11286" max="11286" width="8.77734375" style="262" customWidth="1"/>
    <col min="11287" max="11287" width="8.6640625" style="262" customWidth="1"/>
    <col min="11288" max="11288" width="9.21875" style="262" customWidth="1"/>
    <col min="11289" max="11289" width="9.6640625" style="262" bestFit="1" customWidth="1"/>
    <col min="11290" max="11290" width="8" style="262" bestFit="1" customWidth="1"/>
    <col min="11291" max="11291" width="7.5546875" style="262" bestFit="1" customWidth="1"/>
    <col min="11292" max="11292" width="7.6640625" style="262" customWidth="1"/>
    <col min="11293" max="11293" width="8.109375" style="262" customWidth="1"/>
    <col min="11294" max="11294" width="9.21875" style="262" bestFit="1" customWidth="1"/>
    <col min="11295" max="11295" width="8.21875" style="262" customWidth="1"/>
    <col min="11296" max="11296" width="7.88671875" style="262" customWidth="1"/>
    <col min="11297" max="11297" width="7.6640625" style="262" customWidth="1"/>
    <col min="11298" max="11298" width="8.5546875" style="262" customWidth="1"/>
    <col min="11299" max="11299" width="8.21875" style="262" customWidth="1"/>
    <col min="11300" max="11456" width="7.109375" style="262"/>
    <col min="11457" max="11457" width="21.33203125" style="262" bestFit="1" customWidth="1"/>
    <col min="11458" max="11458" width="7.109375" style="262"/>
    <col min="11459" max="11459" width="7.109375" style="262" customWidth="1"/>
    <col min="11460" max="11460" width="9.6640625" style="262" customWidth="1"/>
    <col min="11461" max="11461" width="8.44140625" style="262" customWidth="1"/>
    <col min="11462" max="11462" width="8.109375" style="262" customWidth="1"/>
    <col min="11463" max="11463" width="8.77734375" style="262" customWidth="1"/>
    <col min="11464" max="11464" width="8.6640625" style="262" customWidth="1"/>
    <col min="11465" max="11465" width="9.21875" style="262" customWidth="1"/>
    <col min="11466" max="11466" width="9.6640625" style="262" bestFit="1" customWidth="1"/>
    <col min="11467" max="11467" width="8" style="262" bestFit="1" customWidth="1"/>
    <col min="11468" max="11468" width="7.5546875" style="262" bestFit="1" customWidth="1"/>
    <col min="11469" max="11469" width="7.6640625" style="262" customWidth="1"/>
    <col min="11470" max="11470" width="8.109375" style="262" customWidth="1"/>
    <col min="11471" max="11471" width="9.21875" style="262" bestFit="1" customWidth="1"/>
    <col min="11472" max="11472" width="8.21875" style="262" customWidth="1"/>
    <col min="11473" max="11473" width="7.88671875" style="262" customWidth="1"/>
    <col min="11474" max="11474" width="7.6640625" style="262" customWidth="1"/>
    <col min="11475" max="11475" width="8.5546875" style="262" customWidth="1"/>
    <col min="11476" max="11476" width="8.21875" style="262" customWidth="1"/>
    <col min="11477" max="11502" width="7.109375" style="262"/>
    <col min="11503" max="11503" width="15.21875" style="262" customWidth="1"/>
    <col min="11504" max="11504" width="2" style="262" customWidth="1"/>
    <col min="11505" max="11505" width="3" style="262" customWidth="1"/>
    <col min="11506" max="11528" width="8.77734375" style="262" customWidth="1"/>
    <col min="11529" max="11539" width="9.6640625" style="262" customWidth="1"/>
    <col min="11540" max="11540" width="8.44140625" style="262" customWidth="1"/>
    <col min="11541" max="11541" width="8.109375" style="262" customWidth="1"/>
    <col min="11542" max="11542" width="8.77734375" style="262" customWidth="1"/>
    <col min="11543" max="11543" width="8.6640625" style="262" customWidth="1"/>
    <col min="11544" max="11544" width="9.21875" style="262" customWidth="1"/>
    <col min="11545" max="11545" width="9.6640625" style="262" bestFit="1" customWidth="1"/>
    <col min="11546" max="11546" width="8" style="262" bestFit="1" customWidth="1"/>
    <col min="11547" max="11547" width="7.5546875" style="262" bestFit="1" customWidth="1"/>
    <col min="11548" max="11548" width="7.6640625" style="262" customWidth="1"/>
    <col min="11549" max="11549" width="8.109375" style="262" customWidth="1"/>
    <col min="11550" max="11550" width="9.21875" style="262" bestFit="1" customWidth="1"/>
    <col min="11551" max="11551" width="8.21875" style="262" customWidth="1"/>
    <col min="11552" max="11552" width="7.88671875" style="262" customWidth="1"/>
    <col min="11553" max="11553" width="7.6640625" style="262" customWidth="1"/>
    <col min="11554" max="11554" width="8.5546875" style="262" customWidth="1"/>
    <col min="11555" max="11555" width="8.21875" style="262" customWidth="1"/>
    <col min="11556" max="11712" width="7.109375" style="262"/>
    <col min="11713" max="11713" width="21.33203125" style="262" bestFit="1" customWidth="1"/>
    <col min="11714" max="11714" width="7.109375" style="262"/>
    <col min="11715" max="11715" width="7.109375" style="262" customWidth="1"/>
    <col min="11716" max="11716" width="9.6640625" style="262" customWidth="1"/>
    <col min="11717" max="11717" width="8.44140625" style="262" customWidth="1"/>
    <col min="11718" max="11718" width="8.109375" style="262" customWidth="1"/>
    <col min="11719" max="11719" width="8.77734375" style="262" customWidth="1"/>
    <col min="11720" max="11720" width="8.6640625" style="262" customWidth="1"/>
    <col min="11721" max="11721" width="9.21875" style="262" customWidth="1"/>
    <col min="11722" max="11722" width="9.6640625" style="262" bestFit="1" customWidth="1"/>
    <col min="11723" max="11723" width="8" style="262" bestFit="1" customWidth="1"/>
    <col min="11724" max="11724" width="7.5546875" style="262" bestFit="1" customWidth="1"/>
    <col min="11725" max="11725" width="7.6640625" style="262" customWidth="1"/>
    <col min="11726" max="11726" width="8.109375" style="262" customWidth="1"/>
    <col min="11727" max="11727" width="9.21875" style="262" bestFit="1" customWidth="1"/>
    <col min="11728" max="11728" width="8.21875" style="262" customWidth="1"/>
    <col min="11729" max="11729" width="7.88671875" style="262" customWidth="1"/>
    <col min="11730" max="11730" width="7.6640625" style="262" customWidth="1"/>
    <col min="11731" max="11731" width="8.5546875" style="262" customWidth="1"/>
    <col min="11732" max="11732" width="8.21875" style="262" customWidth="1"/>
    <col min="11733" max="11758" width="7.109375" style="262"/>
    <col min="11759" max="11759" width="15.21875" style="262" customWidth="1"/>
    <col min="11760" max="11760" width="2" style="262" customWidth="1"/>
    <col min="11761" max="11761" width="3" style="262" customWidth="1"/>
    <col min="11762" max="11784" width="8.77734375" style="262" customWidth="1"/>
    <col min="11785" max="11795" width="9.6640625" style="262" customWidth="1"/>
    <col min="11796" max="11796" width="8.44140625" style="262" customWidth="1"/>
    <col min="11797" max="11797" width="8.109375" style="262" customWidth="1"/>
    <col min="11798" max="11798" width="8.77734375" style="262" customWidth="1"/>
    <col min="11799" max="11799" width="8.6640625" style="262" customWidth="1"/>
    <col min="11800" max="11800" width="9.21875" style="262" customWidth="1"/>
    <col min="11801" max="11801" width="9.6640625" style="262" bestFit="1" customWidth="1"/>
    <col min="11802" max="11802" width="8" style="262" bestFit="1" customWidth="1"/>
    <col min="11803" max="11803" width="7.5546875" style="262" bestFit="1" customWidth="1"/>
    <col min="11804" max="11804" width="7.6640625" style="262" customWidth="1"/>
    <col min="11805" max="11805" width="8.109375" style="262" customWidth="1"/>
    <col min="11806" max="11806" width="9.21875" style="262" bestFit="1" customWidth="1"/>
    <col min="11807" max="11807" width="8.21875" style="262" customWidth="1"/>
    <col min="11808" max="11808" width="7.88671875" style="262" customWidth="1"/>
    <col min="11809" max="11809" width="7.6640625" style="262" customWidth="1"/>
    <col min="11810" max="11810" width="8.5546875" style="262" customWidth="1"/>
    <col min="11811" max="11811" width="8.21875" style="262" customWidth="1"/>
    <col min="11812" max="11968" width="7.109375" style="262"/>
    <col min="11969" max="11969" width="21.33203125" style="262" bestFit="1" customWidth="1"/>
    <col min="11970" max="11970" width="7.109375" style="262"/>
    <col min="11971" max="11971" width="7.109375" style="262" customWidth="1"/>
    <col min="11972" max="11972" width="9.6640625" style="262" customWidth="1"/>
    <col min="11973" max="11973" width="8.44140625" style="262" customWidth="1"/>
    <col min="11974" max="11974" width="8.109375" style="262" customWidth="1"/>
    <col min="11975" max="11975" width="8.77734375" style="262" customWidth="1"/>
    <col min="11976" max="11976" width="8.6640625" style="262" customWidth="1"/>
    <col min="11977" max="11977" width="9.21875" style="262" customWidth="1"/>
    <col min="11978" max="11978" width="9.6640625" style="262" bestFit="1" customWidth="1"/>
    <col min="11979" max="11979" width="8" style="262" bestFit="1" customWidth="1"/>
    <col min="11980" max="11980" width="7.5546875" style="262" bestFit="1" customWidth="1"/>
    <col min="11981" max="11981" width="7.6640625" style="262" customWidth="1"/>
    <col min="11982" max="11982" width="8.109375" style="262" customWidth="1"/>
    <col min="11983" max="11983" width="9.21875" style="262" bestFit="1" customWidth="1"/>
    <col min="11984" max="11984" width="8.21875" style="262" customWidth="1"/>
    <col min="11985" max="11985" width="7.88671875" style="262" customWidth="1"/>
    <col min="11986" max="11986" width="7.6640625" style="262" customWidth="1"/>
    <col min="11987" max="11987" width="8.5546875" style="262" customWidth="1"/>
    <col min="11988" max="11988" width="8.21875" style="262" customWidth="1"/>
    <col min="11989" max="12014" width="7.109375" style="262"/>
    <col min="12015" max="12015" width="15.21875" style="262" customWidth="1"/>
    <col min="12016" max="12016" width="2" style="262" customWidth="1"/>
    <col min="12017" max="12017" width="3" style="262" customWidth="1"/>
    <col min="12018" max="12040" width="8.77734375" style="262" customWidth="1"/>
    <col min="12041" max="12051" width="9.6640625" style="262" customWidth="1"/>
    <col min="12052" max="12052" width="8.44140625" style="262" customWidth="1"/>
    <col min="12053" max="12053" width="8.109375" style="262" customWidth="1"/>
    <col min="12054" max="12054" width="8.77734375" style="262" customWidth="1"/>
    <col min="12055" max="12055" width="8.6640625" style="262" customWidth="1"/>
    <col min="12056" max="12056" width="9.21875" style="262" customWidth="1"/>
    <col min="12057" max="12057" width="9.6640625" style="262" bestFit="1" customWidth="1"/>
    <col min="12058" max="12058" width="8" style="262" bestFit="1" customWidth="1"/>
    <col min="12059" max="12059" width="7.5546875" style="262" bestFit="1" customWidth="1"/>
    <col min="12060" max="12060" width="7.6640625" style="262" customWidth="1"/>
    <col min="12061" max="12061" width="8.109375" style="262" customWidth="1"/>
    <col min="12062" max="12062" width="9.21875" style="262" bestFit="1" customWidth="1"/>
    <col min="12063" max="12063" width="8.21875" style="262" customWidth="1"/>
    <col min="12064" max="12064" width="7.88671875" style="262" customWidth="1"/>
    <col min="12065" max="12065" width="7.6640625" style="262" customWidth="1"/>
    <col min="12066" max="12066" width="8.5546875" style="262" customWidth="1"/>
    <col min="12067" max="12067" width="8.21875" style="262" customWidth="1"/>
    <col min="12068" max="12224" width="7.109375" style="262"/>
    <col min="12225" max="12225" width="21.33203125" style="262" bestFit="1" customWidth="1"/>
    <col min="12226" max="12226" width="7.109375" style="262"/>
    <col min="12227" max="12227" width="7.109375" style="262" customWidth="1"/>
    <col min="12228" max="12228" width="9.6640625" style="262" customWidth="1"/>
    <col min="12229" max="12229" width="8.44140625" style="262" customWidth="1"/>
    <col min="12230" max="12230" width="8.109375" style="262" customWidth="1"/>
    <col min="12231" max="12231" width="8.77734375" style="262" customWidth="1"/>
    <col min="12232" max="12232" width="8.6640625" style="262" customWidth="1"/>
    <col min="12233" max="12233" width="9.21875" style="262" customWidth="1"/>
    <col min="12234" max="12234" width="9.6640625" style="262" bestFit="1" customWidth="1"/>
    <col min="12235" max="12235" width="8" style="262" bestFit="1" customWidth="1"/>
    <col min="12236" max="12236" width="7.5546875" style="262" bestFit="1" customWidth="1"/>
    <col min="12237" max="12237" width="7.6640625" style="262" customWidth="1"/>
    <col min="12238" max="12238" width="8.109375" style="262" customWidth="1"/>
    <col min="12239" max="12239" width="9.21875" style="262" bestFit="1" customWidth="1"/>
    <col min="12240" max="12240" width="8.21875" style="262" customWidth="1"/>
    <col min="12241" max="12241" width="7.88671875" style="262" customWidth="1"/>
    <col min="12242" max="12242" width="7.6640625" style="262" customWidth="1"/>
    <col min="12243" max="12243" width="8.5546875" style="262" customWidth="1"/>
    <col min="12244" max="12244" width="8.21875" style="262" customWidth="1"/>
    <col min="12245" max="12270" width="7.109375" style="262"/>
    <col min="12271" max="12271" width="15.21875" style="262" customWidth="1"/>
    <col min="12272" max="12272" width="2" style="262" customWidth="1"/>
    <col min="12273" max="12273" width="3" style="262" customWidth="1"/>
    <col min="12274" max="12296" width="8.77734375" style="262" customWidth="1"/>
    <col min="12297" max="12307" width="9.6640625" style="262" customWidth="1"/>
    <col min="12308" max="12308" width="8.44140625" style="262" customWidth="1"/>
    <col min="12309" max="12309" width="8.109375" style="262" customWidth="1"/>
    <col min="12310" max="12310" width="8.77734375" style="262" customWidth="1"/>
    <col min="12311" max="12311" width="8.6640625" style="262" customWidth="1"/>
    <col min="12312" max="12312" width="9.21875" style="262" customWidth="1"/>
    <col min="12313" max="12313" width="9.6640625" style="262" bestFit="1" customWidth="1"/>
    <col min="12314" max="12314" width="8" style="262" bestFit="1" customWidth="1"/>
    <col min="12315" max="12315" width="7.5546875" style="262" bestFit="1" customWidth="1"/>
    <col min="12316" max="12316" width="7.6640625" style="262" customWidth="1"/>
    <col min="12317" max="12317" width="8.109375" style="262" customWidth="1"/>
    <col min="12318" max="12318" width="9.21875" style="262" bestFit="1" customWidth="1"/>
    <col min="12319" max="12319" width="8.21875" style="262" customWidth="1"/>
    <col min="12320" max="12320" width="7.88671875" style="262" customWidth="1"/>
    <col min="12321" max="12321" width="7.6640625" style="262" customWidth="1"/>
    <col min="12322" max="12322" width="8.5546875" style="262" customWidth="1"/>
    <col min="12323" max="12323" width="8.21875" style="262" customWidth="1"/>
    <col min="12324" max="12480" width="7.109375" style="262"/>
    <col min="12481" max="12481" width="21.33203125" style="262" bestFit="1" customWidth="1"/>
    <col min="12482" max="12482" width="7.109375" style="262"/>
    <col min="12483" max="12483" width="7.109375" style="262" customWidth="1"/>
    <col min="12484" max="12484" width="9.6640625" style="262" customWidth="1"/>
    <col min="12485" max="12485" width="8.44140625" style="262" customWidth="1"/>
    <col min="12486" max="12486" width="8.109375" style="262" customWidth="1"/>
    <col min="12487" max="12487" width="8.77734375" style="262" customWidth="1"/>
    <col min="12488" max="12488" width="8.6640625" style="262" customWidth="1"/>
    <col min="12489" max="12489" width="9.21875" style="262" customWidth="1"/>
    <col min="12490" max="12490" width="9.6640625" style="262" bestFit="1" customWidth="1"/>
    <col min="12491" max="12491" width="8" style="262" bestFit="1" customWidth="1"/>
    <col min="12492" max="12492" width="7.5546875" style="262" bestFit="1" customWidth="1"/>
    <col min="12493" max="12493" width="7.6640625" style="262" customWidth="1"/>
    <col min="12494" max="12494" width="8.109375" style="262" customWidth="1"/>
    <col min="12495" max="12495" width="9.21875" style="262" bestFit="1" customWidth="1"/>
    <col min="12496" max="12496" width="8.21875" style="262" customWidth="1"/>
    <col min="12497" max="12497" width="7.88671875" style="262" customWidth="1"/>
    <col min="12498" max="12498" width="7.6640625" style="262" customWidth="1"/>
    <col min="12499" max="12499" width="8.5546875" style="262" customWidth="1"/>
    <col min="12500" max="12500" width="8.21875" style="262" customWidth="1"/>
    <col min="12501" max="12526" width="7.109375" style="262"/>
    <col min="12527" max="12527" width="15.21875" style="262" customWidth="1"/>
    <col min="12528" max="12528" width="2" style="262" customWidth="1"/>
    <col min="12529" max="12529" width="3" style="262" customWidth="1"/>
    <col min="12530" max="12552" width="8.77734375" style="262" customWidth="1"/>
    <col min="12553" max="12563" width="9.6640625" style="262" customWidth="1"/>
    <col min="12564" max="12564" width="8.44140625" style="262" customWidth="1"/>
    <col min="12565" max="12565" width="8.109375" style="262" customWidth="1"/>
    <col min="12566" max="12566" width="8.77734375" style="262" customWidth="1"/>
    <col min="12567" max="12567" width="8.6640625" style="262" customWidth="1"/>
    <col min="12568" max="12568" width="9.21875" style="262" customWidth="1"/>
    <col min="12569" max="12569" width="9.6640625" style="262" bestFit="1" customWidth="1"/>
    <col min="12570" max="12570" width="8" style="262" bestFit="1" customWidth="1"/>
    <col min="12571" max="12571" width="7.5546875" style="262" bestFit="1" customWidth="1"/>
    <col min="12572" max="12572" width="7.6640625" style="262" customWidth="1"/>
    <col min="12573" max="12573" width="8.109375" style="262" customWidth="1"/>
    <col min="12574" max="12574" width="9.21875" style="262" bestFit="1" customWidth="1"/>
    <col min="12575" max="12575" width="8.21875" style="262" customWidth="1"/>
    <col min="12576" max="12576" width="7.88671875" style="262" customWidth="1"/>
    <col min="12577" max="12577" width="7.6640625" style="262" customWidth="1"/>
    <col min="12578" max="12578" width="8.5546875" style="262" customWidth="1"/>
    <col min="12579" max="12579" width="8.21875" style="262" customWidth="1"/>
    <col min="12580" max="12736" width="7.109375" style="262"/>
    <col min="12737" max="12737" width="21.33203125" style="262" bestFit="1" customWidth="1"/>
    <col min="12738" max="12738" width="7.109375" style="262"/>
    <col min="12739" max="12739" width="7.109375" style="262" customWidth="1"/>
    <col min="12740" max="12740" width="9.6640625" style="262" customWidth="1"/>
    <col min="12741" max="12741" width="8.44140625" style="262" customWidth="1"/>
    <col min="12742" max="12742" width="8.109375" style="262" customWidth="1"/>
    <col min="12743" max="12743" width="8.77734375" style="262" customWidth="1"/>
    <col min="12744" max="12744" width="8.6640625" style="262" customWidth="1"/>
    <col min="12745" max="12745" width="9.21875" style="262" customWidth="1"/>
    <col min="12746" max="12746" width="9.6640625" style="262" bestFit="1" customWidth="1"/>
    <col min="12747" max="12747" width="8" style="262" bestFit="1" customWidth="1"/>
    <col min="12748" max="12748" width="7.5546875" style="262" bestFit="1" customWidth="1"/>
    <col min="12749" max="12749" width="7.6640625" style="262" customWidth="1"/>
    <col min="12750" max="12750" width="8.109375" style="262" customWidth="1"/>
    <col min="12751" max="12751" width="9.21875" style="262" bestFit="1" customWidth="1"/>
    <col min="12752" max="12752" width="8.21875" style="262" customWidth="1"/>
    <col min="12753" max="12753" width="7.88671875" style="262" customWidth="1"/>
    <col min="12754" max="12754" width="7.6640625" style="262" customWidth="1"/>
    <col min="12755" max="12755" width="8.5546875" style="262" customWidth="1"/>
    <col min="12756" max="12756" width="8.21875" style="262" customWidth="1"/>
    <col min="12757" max="12782" width="7.109375" style="262"/>
    <col min="12783" max="12783" width="15.21875" style="262" customWidth="1"/>
    <col min="12784" max="12784" width="2" style="262" customWidth="1"/>
    <col min="12785" max="12785" width="3" style="262" customWidth="1"/>
    <col min="12786" max="12808" width="8.77734375" style="262" customWidth="1"/>
    <col min="12809" max="12819" width="9.6640625" style="262" customWidth="1"/>
    <col min="12820" max="12820" width="8.44140625" style="262" customWidth="1"/>
    <col min="12821" max="12821" width="8.109375" style="262" customWidth="1"/>
    <col min="12822" max="12822" width="8.77734375" style="262" customWidth="1"/>
    <col min="12823" max="12823" width="8.6640625" style="262" customWidth="1"/>
    <col min="12824" max="12824" width="9.21875" style="262" customWidth="1"/>
    <col min="12825" max="12825" width="9.6640625" style="262" bestFit="1" customWidth="1"/>
    <col min="12826" max="12826" width="8" style="262" bestFit="1" customWidth="1"/>
    <col min="12827" max="12827" width="7.5546875" style="262" bestFit="1" customWidth="1"/>
    <col min="12828" max="12828" width="7.6640625" style="262" customWidth="1"/>
    <col min="12829" max="12829" width="8.109375" style="262" customWidth="1"/>
    <col min="12830" max="12830" width="9.21875" style="262" bestFit="1" customWidth="1"/>
    <col min="12831" max="12831" width="8.21875" style="262" customWidth="1"/>
    <col min="12832" max="12832" width="7.88671875" style="262" customWidth="1"/>
    <col min="12833" max="12833" width="7.6640625" style="262" customWidth="1"/>
    <col min="12834" max="12834" width="8.5546875" style="262" customWidth="1"/>
    <col min="12835" max="12835" width="8.21875" style="262" customWidth="1"/>
    <col min="12836" max="12992" width="7.109375" style="262"/>
    <col min="12993" max="12993" width="21.33203125" style="262" bestFit="1" customWidth="1"/>
    <col min="12994" max="12994" width="7.109375" style="262"/>
    <col min="12995" max="12995" width="7.109375" style="262" customWidth="1"/>
    <col min="12996" max="12996" width="9.6640625" style="262" customWidth="1"/>
    <col min="12997" max="12997" width="8.44140625" style="262" customWidth="1"/>
    <col min="12998" max="12998" width="8.109375" style="262" customWidth="1"/>
    <col min="12999" max="12999" width="8.77734375" style="262" customWidth="1"/>
    <col min="13000" max="13000" width="8.6640625" style="262" customWidth="1"/>
    <col min="13001" max="13001" width="9.21875" style="262" customWidth="1"/>
    <col min="13002" max="13002" width="9.6640625" style="262" bestFit="1" customWidth="1"/>
    <col min="13003" max="13003" width="8" style="262" bestFit="1" customWidth="1"/>
    <col min="13004" max="13004" width="7.5546875" style="262" bestFit="1" customWidth="1"/>
    <col min="13005" max="13005" width="7.6640625" style="262" customWidth="1"/>
    <col min="13006" max="13006" width="8.109375" style="262" customWidth="1"/>
    <col min="13007" max="13007" width="9.21875" style="262" bestFit="1" customWidth="1"/>
    <col min="13008" max="13008" width="8.21875" style="262" customWidth="1"/>
    <col min="13009" max="13009" width="7.88671875" style="262" customWidth="1"/>
    <col min="13010" max="13010" width="7.6640625" style="262" customWidth="1"/>
    <col min="13011" max="13011" width="8.5546875" style="262" customWidth="1"/>
    <col min="13012" max="13012" width="8.21875" style="262" customWidth="1"/>
    <col min="13013" max="13038" width="7.109375" style="262"/>
    <col min="13039" max="13039" width="15.21875" style="262" customWidth="1"/>
    <col min="13040" max="13040" width="2" style="262" customWidth="1"/>
    <col min="13041" max="13041" width="3" style="262" customWidth="1"/>
    <col min="13042" max="13064" width="8.77734375" style="262" customWidth="1"/>
    <col min="13065" max="13075" width="9.6640625" style="262" customWidth="1"/>
    <col min="13076" max="13076" width="8.44140625" style="262" customWidth="1"/>
    <col min="13077" max="13077" width="8.109375" style="262" customWidth="1"/>
    <col min="13078" max="13078" width="8.77734375" style="262" customWidth="1"/>
    <col min="13079" max="13079" width="8.6640625" style="262" customWidth="1"/>
    <col min="13080" max="13080" width="9.21875" style="262" customWidth="1"/>
    <col min="13081" max="13081" width="9.6640625" style="262" bestFit="1" customWidth="1"/>
    <col min="13082" max="13082" width="8" style="262" bestFit="1" customWidth="1"/>
    <col min="13083" max="13083" width="7.5546875" style="262" bestFit="1" customWidth="1"/>
    <col min="13084" max="13084" width="7.6640625" style="262" customWidth="1"/>
    <col min="13085" max="13085" width="8.109375" style="262" customWidth="1"/>
    <col min="13086" max="13086" width="9.21875" style="262" bestFit="1" customWidth="1"/>
    <col min="13087" max="13087" width="8.21875" style="262" customWidth="1"/>
    <col min="13088" max="13088" width="7.88671875" style="262" customWidth="1"/>
    <col min="13089" max="13089" width="7.6640625" style="262" customWidth="1"/>
    <col min="13090" max="13090" width="8.5546875" style="262" customWidth="1"/>
    <col min="13091" max="13091" width="8.21875" style="262" customWidth="1"/>
    <col min="13092" max="13248" width="7.109375" style="262"/>
    <col min="13249" max="13249" width="21.33203125" style="262" bestFit="1" customWidth="1"/>
    <col min="13250" max="13250" width="7.109375" style="262"/>
    <col min="13251" max="13251" width="7.109375" style="262" customWidth="1"/>
    <col min="13252" max="13252" width="9.6640625" style="262" customWidth="1"/>
    <col min="13253" max="13253" width="8.44140625" style="262" customWidth="1"/>
    <col min="13254" max="13254" width="8.109375" style="262" customWidth="1"/>
    <col min="13255" max="13255" width="8.77734375" style="262" customWidth="1"/>
    <col min="13256" max="13256" width="8.6640625" style="262" customWidth="1"/>
    <col min="13257" max="13257" width="9.21875" style="262" customWidth="1"/>
    <col min="13258" max="13258" width="9.6640625" style="262" bestFit="1" customWidth="1"/>
    <col min="13259" max="13259" width="8" style="262" bestFit="1" customWidth="1"/>
    <col min="13260" max="13260" width="7.5546875" style="262" bestFit="1" customWidth="1"/>
    <col min="13261" max="13261" width="7.6640625" style="262" customWidth="1"/>
    <col min="13262" max="13262" width="8.109375" style="262" customWidth="1"/>
    <col min="13263" max="13263" width="9.21875" style="262" bestFit="1" customWidth="1"/>
    <col min="13264" max="13264" width="8.21875" style="262" customWidth="1"/>
    <col min="13265" max="13265" width="7.88671875" style="262" customWidth="1"/>
    <col min="13266" max="13266" width="7.6640625" style="262" customWidth="1"/>
    <col min="13267" max="13267" width="8.5546875" style="262" customWidth="1"/>
    <col min="13268" max="13268" width="8.21875" style="262" customWidth="1"/>
    <col min="13269" max="13294" width="7.109375" style="262"/>
    <col min="13295" max="13295" width="15.21875" style="262" customWidth="1"/>
    <col min="13296" max="13296" width="2" style="262" customWidth="1"/>
    <col min="13297" max="13297" width="3" style="262" customWidth="1"/>
    <col min="13298" max="13320" width="8.77734375" style="262" customWidth="1"/>
    <col min="13321" max="13331" width="9.6640625" style="262" customWidth="1"/>
    <col min="13332" max="13332" width="8.44140625" style="262" customWidth="1"/>
    <col min="13333" max="13333" width="8.109375" style="262" customWidth="1"/>
    <col min="13334" max="13334" width="8.77734375" style="262" customWidth="1"/>
    <col min="13335" max="13335" width="8.6640625" style="262" customWidth="1"/>
    <col min="13336" max="13336" width="9.21875" style="262" customWidth="1"/>
    <col min="13337" max="13337" width="9.6640625" style="262" bestFit="1" customWidth="1"/>
    <col min="13338" max="13338" width="8" style="262" bestFit="1" customWidth="1"/>
    <col min="13339" max="13339" width="7.5546875" style="262" bestFit="1" customWidth="1"/>
    <col min="13340" max="13340" width="7.6640625" style="262" customWidth="1"/>
    <col min="13341" max="13341" width="8.109375" style="262" customWidth="1"/>
    <col min="13342" max="13342" width="9.21875" style="262" bestFit="1" customWidth="1"/>
    <col min="13343" max="13343" width="8.21875" style="262" customWidth="1"/>
    <col min="13344" max="13344" width="7.88671875" style="262" customWidth="1"/>
    <col min="13345" max="13345" width="7.6640625" style="262" customWidth="1"/>
    <col min="13346" max="13346" width="8.5546875" style="262" customWidth="1"/>
    <col min="13347" max="13347" width="8.21875" style="262" customWidth="1"/>
    <col min="13348" max="13504" width="7.109375" style="262"/>
    <col min="13505" max="13505" width="21.33203125" style="262" bestFit="1" customWidth="1"/>
    <col min="13506" max="13506" width="7.109375" style="262"/>
    <col min="13507" max="13507" width="7.109375" style="262" customWidth="1"/>
    <col min="13508" max="13508" width="9.6640625" style="262" customWidth="1"/>
    <col min="13509" max="13509" width="8.44140625" style="262" customWidth="1"/>
    <col min="13510" max="13510" width="8.109375" style="262" customWidth="1"/>
    <col min="13511" max="13511" width="8.77734375" style="262" customWidth="1"/>
    <col min="13512" max="13512" width="8.6640625" style="262" customWidth="1"/>
    <col min="13513" max="13513" width="9.21875" style="262" customWidth="1"/>
    <col min="13514" max="13514" width="9.6640625" style="262" bestFit="1" customWidth="1"/>
    <col min="13515" max="13515" width="8" style="262" bestFit="1" customWidth="1"/>
    <col min="13516" max="13516" width="7.5546875" style="262" bestFit="1" customWidth="1"/>
    <col min="13517" max="13517" width="7.6640625" style="262" customWidth="1"/>
    <col min="13518" max="13518" width="8.109375" style="262" customWidth="1"/>
    <col min="13519" max="13519" width="9.21875" style="262" bestFit="1" customWidth="1"/>
    <col min="13520" max="13520" width="8.21875" style="262" customWidth="1"/>
    <col min="13521" max="13521" width="7.88671875" style="262" customWidth="1"/>
    <col min="13522" max="13522" width="7.6640625" style="262" customWidth="1"/>
    <col min="13523" max="13523" width="8.5546875" style="262" customWidth="1"/>
    <col min="13524" max="13524" width="8.21875" style="262" customWidth="1"/>
    <col min="13525" max="13550" width="7.109375" style="262"/>
    <col min="13551" max="13551" width="15.21875" style="262" customWidth="1"/>
    <col min="13552" max="13552" width="2" style="262" customWidth="1"/>
    <col min="13553" max="13553" width="3" style="262" customWidth="1"/>
    <col min="13554" max="13576" width="8.77734375" style="262" customWidth="1"/>
    <col min="13577" max="13587" width="9.6640625" style="262" customWidth="1"/>
    <col min="13588" max="13588" width="8.44140625" style="262" customWidth="1"/>
    <col min="13589" max="13589" width="8.109375" style="262" customWidth="1"/>
    <col min="13590" max="13590" width="8.77734375" style="262" customWidth="1"/>
    <col min="13591" max="13591" width="8.6640625" style="262" customWidth="1"/>
    <col min="13592" max="13592" width="9.21875" style="262" customWidth="1"/>
    <col min="13593" max="13593" width="9.6640625" style="262" bestFit="1" customWidth="1"/>
    <col min="13594" max="13594" width="8" style="262" bestFit="1" customWidth="1"/>
    <col min="13595" max="13595" width="7.5546875" style="262" bestFit="1" customWidth="1"/>
    <col min="13596" max="13596" width="7.6640625" style="262" customWidth="1"/>
    <col min="13597" max="13597" width="8.109375" style="262" customWidth="1"/>
    <col min="13598" max="13598" width="9.21875" style="262" bestFit="1" customWidth="1"/>
    <col min="13599" max="13599" width="8.21875" style="262" customWidth="1"/>
    <col min="13600" max="13600" width="7.88671875" style="262" customWidth="1"/>
    <col min="13601" max="13601" width="7.6640625" style="262" customWidth="1"/>
    <col min="13602" max="13602" width="8.5546875" style="262" customWidth="1"/>
    <col min="13603" max="13603" width="8.21875" style="262" customWidth="1"/>
    <col min="13604" max="13760" width="7.109375" style="262"/>
    <col min="13761" max="13761" width="21.33203125" style="262" bestFit="1" customWidth="1"/>
    <col min="13762" max="13762" width="7.109375" style="262"/>
    <col min="13763" max="13763" width="7.109375" style="262" customWidth="1"/>
    <col min="13764" max="13764" width="9.6640625" style="262" customWidth="1"/>
    <col min="13765" max="13765" width="8.44140625" style="262" customWidth="1"/>
    <col min="13766" max="13766" width="8.109375" style="262" customWidth="1"/>
    <col min="13767" max="13767" width="8.77734375" style="262" customWidth="1"/>
    <col min="13768" max="13768" width="8.6640625" style="262" customWidth="1"/>
    <col min="13769" max="13769" width="9.21875" style="262" customWidth="1"/>
    <col min="13770" max="13770" width="9.6640625" style="262" bestFit="1" customWidth="1"/>
    <col min="13771" max="13771" width="8" style="262" bestFit="1" customWidth="1"/>
    <col min="13772" max="13772" width="7.5546875" style="262" bestFit="1" customWidth="1"/>
    <col min="13773" max="13773" width="7.6640625" style="262" customWidth="1"/>
    <col min="13774" max="13774" width="8.109375" style="262" customWidth="1"/>
    <col min="13775" max="13775" width="9.21875" style="262" bestFit="1" customWidth="1"/>
    <col min="13776" max="13776" width="8.21875" style="262" customWidth="1"/>
    <col min="13777" max="13777" width="7.88671875" style="262" customWidth="1"/>
    <col min="13778" max="13778" width="7.6640625" style="262" customWidth="1"/>
    <col min="13779" max="13779" width="8.5546875" style="262" customWidth="1"/>
    <col min="13780" max="13780" width="8.21875" style="262" customWidth="1"/>
    <col min="13781" max="13806" width="7.109375" style="262"/>
    <col min="13807" max="13807" width="15.21875" style="262" customWidth="1"/>
    <col min="13808" max="13808" width="2" style="262" customWidth="1"/>
    <col min="13809" max="13809" width="3" style="262" customWidth="1"/>
    <col min="13810" max="13832" width="8.77734375" style="262" customWidth="1"/>
    <col min="13833" max="13843" width="9.6640625" style="262" customWidth="1"/>
    <col min="13844" max="13844" width="8.44140625" style="262" customWidth="1"/>
    <col min="13845" max="13845" width="8.109375" style="262" customWidth="1"/>
    <col min="13846" max="13846" width="8.77734375" style="262" customWidth="1"/>
    <col min="13847" max="13847" width="8.6640625" style="262" customWidth="1"/>
    <col min="13848" max="13848" width="9.21875" style="262" customWidth="1"/>
    <col min="13849" max="13849" width="9.6640625" style="262" bestFit="1" customWidth="1"/>
    <col min="13850" max="13850" width="8" style="262" bestFit="1" customWidth="1"/>
    <col min="13851" max="13851" width="7.5546875" style="262" bestFit="1" customWidth="1"/>
    <col min="13852" max="13852" width="7.6640625" style="262" customWidth="1"/>
    <col min="13853" max="13853" width="8.109375" style="262" customWidth="1"/>
    <col min="13854" max="13854" width="9.21875" style="262" bestFit="1" customWidth="1"/>
    <col min="13855" max="13855" width="8.21875" style="262" customWidth="1"/>
    <col min="13856" max="13856" width="7.88671875" style="262" customWidth="1"/>
    <col min="13857" max="13857" width="7.6640625" style="262" customWidth="1"/>
    <col min="13858" max="13858" width="8.5546875" style="262" customWidth="1"/>
    <col min="13859" max="13859" width="8.21875" style="262" customWidth="1"/>
    <col min="13860" max="14016" width="7.109375" style="262"/>
    <col min="14017" max="14017" width="21.33203125" style="262" bestFit="1" customWidth="1"/>
    <col min="14018" max="14018" width="7.109375" style="262"/>
    <col min="14019" max="14019" width="7.109375" style="262" customWidth="1"/>
    <col min="14020" max="14020" width="9.6640625" style="262" customWidth="1"/>
    <col min="14021" max="14021" width="8.44140625" style="262" customWidth="1"/>
    <col min="14022" max="14022" width="8.109375" style="262" customWidth="1"/>
    <col min="14023" max="14023" width="8.77734375" style="262" customWidth="1"/>
    <col min="14024" max="14024" width="8.6640625" style="262" customWidth="1"/>
    <col min="14025" max="14025" width="9.21875" style="262" customWidth="1"/>
    <col min="14026" max="14026" width="9.6640625" style="262" bestFit="1" customWidth="1"/>
    <col min="14027" max="14027" width="8" style="262" bestFit="1" customWidth="1"/>
    <col min="14028" max="14028" width="7.5546875" style="262" bestFit="1" customWidth="1"/>
    <col min="14029" max="14029" width="7.6640625" style="262" customWidth="1"/>
    <col min="14030" max="14030" width="8.109375" style="262" customWidth="1"/>
    <col min="14031" max="14031" width="9.21875" style="262" bestFit="1" customWidth="1"/>
    <col min="14032" max="14032" width="8.21875" style="262" customWidth="1"/>
    <col min="14033" max="14033" width="7.88671875" style="262" customWidth="1"/>
    <col min="14034" max="14034" width="7.6640625" style="262" customWidth="1"/>
    <col min="14035" max="14035" width="8.5546875" style="262" customWidth="1"/>
    <col min="14036" max="14036" width="8.21875" style="262" customWidth="1"/>
    <col min="14037" max="14062" width="7.109375" style="262"/>
    <col min="14063" max="14063" width="15.21875" style="262" customWidth="1"/>
    <col min="14064" max="14064" width="2" style="262" customWidth="1"/>
    <col min="14065" max="14065" width="3" style="262" customWidth="1"/>
    <col min="14066" max="14088" width="8.77734375" style="262" customWidth="1"/>
    <col min="14089" max="14099" width="9.6640625" style="262" customWidth="1"/>
    <col min="14100" max="14100" width="8.44140625" style="262" customWidth="1"/>
    <col min="14101" max="14101" width="8.109375" style="262" customWidth="1"/>
    <col min="14102" max="14102" width="8.77734375" style="262" customWidth="1"/>
    <col min="14103" max="14103" width="8.6640625" style="262" customWidth="1"/>
    <col min="14104" max="14104" width="9.21875" style="262" customWidth="1"/>
    <col min="14105" max="14105" width="9.6640625" style="262" bestFit="1" customWidth="1"/>
    <col min="14106" max="14106" width="8" style="262" bestFit="1" customWidth="1"/>
    <col min="14107" max="14107" width="7.5546875" style="262" bestFit="1" customWidth="1"/>
    <col min="14108" max="14108" width="7.6640625" style="262" customWidth="1"/>
    <col min="14109" max="14109" width="8.109375" style="262" customWidth="1"/>
    <col min="14110" max="14110" width="9.21875" style="262" bestFit="1" customWidth="1"/>
    <col min="14111" max="14111" width="8.21875" style="262" customWidth="1"/>
    <col min="14112" max="14112" width="7.88671875" style="262" customWidth="1"/>
    <col min="14113" max="14113" width="7.6640625" style="262" customWidth="1"/>
    <col min="14114" max="14114" width="8.5546875" style="262" customWidth="1"/>
    <col min="14115" max="14115" width="8.21875" style="262" customWidth="1"/>
    <col min="14116" max="14272" width="7.109375" style="262"/>
    <col min="14273" max="14273" width="21.33203125" style="262" bestFit="1" customWidth="1"/>
    <col min="14274" max="14274" width="7.109375" style="262"/>
    <col min="14275" max="14275" width="7.109375" style="262" customWidth="1"/>
    <col min="14276" max="14276" width="9.6640625" style="262" customWidth="1"/>
    <col min="14277" max="14277" width="8.44140625" style="262" customWidth="1"/>
    <col min="14278" max="14278" width="8.109375" style="262" customWidth="1"/>
    <col min="14279" max="14279" width="8.77734375" style="262" customWidth="1"/>
    <col min="14280" max="14280" width="8.6640625" style="262" customWidth="1"/>
    <col min="14281" max="14281" width="9.21875" style="262" customWidth="1"/>
    <col min="14282" max="14282" width="9.6640625" style="262" bestFit="1" customWidth="1"/>
    <col min="14283" max="14283" width="8" style="262" bestFit="1" customWidth="1"/>
    <col min="14284" max="14284" width="7.5546875" style="262" bestFit="1" customWidth="1"/>
    <col min="14285" max="14285" width="7.6640625" style="262" customWidth="1"/>
    <col min="14286" max="14286" width="8.109375" style="262" customWidth="1"/>
    <col min="14287" max="14287" width="9.21875" style="262" bestFit="1" customWidth="1"/>
    <col min="14288" max="14288" width="8.21875" style="262" customWidth="1"/>
    <col min="14289" max="14289" width="7.88671875" style="262" customWidth="1"/>
    <col min="14290" max="14290" width="7.6640625" style="262" customWidth="1"/>
    <col min="14291" max="14291" width="8.5546875" style="262" customWidth="1"/>
    <col min="14292" max="14292" width="8.21875" style="262" customWidth="1"/>
    <col min="14293" max="14318" width="7.109375" style="262"/>
    <col min="14319" max="14319" width="15.21875" style="262" customWidth="1"/>
    <col min="14320" max="14320" width="2" style="262" customWidth="1"/>
    <col min="14321" max="14321" width="3" style="262" customWidth="1"/>
    <col min="14322" max="14344" width="8.77734375" style="262" customWidth="1"/>
    <col min="14345" max="14355" width="9.6640625" style="262" customWidth="1"/>
    <col min="14356" max="14356" width="8.44140625" style="262" customWidth="1"/>
    <col min="14357" max="14357" width="8.109375" style="262" customWidth="1"/>
    <col min="14358" max="14358" width="8.77734375" style="262" customWidth="1"/>
    <col min="14359" max="14359" width="8.6640625" style="262" customWidth="1"/>
    <col min="14360" max="14360" width="9.21875" style="262" customWidth="1"/>
    <col min="14361" max="14361" width="9.6640625" style="262" bestFit="1" customWidth="1"/>
    <col min="14362" max="14362" width="8" style="262" bestFit="1" customWidth="1"/>
    <col min="14363" max="14363" width="7.5546875" style="262" bestFit="1" customWidth="1"/>
    <col min="14364" max="14364" width="7.6640625" style="262" customWidth="1"/>
    <col min="14365" max="14365" width="8.109375" style="262" customWidth="1"/>
    <col min="14366" max="14366" width="9.21875" style="262" bestFit="1" customWidth="1"/>
    <col min="14367" max="14367" width="8.21875" style="262" customWidth="1"/>
    <col min="14368" max="14368" width="7.88671875" style="262" customWidth="1"/>
    <col min="14369" max="14369" width="7.6640625" style="262" customWidth="1"/>
    <col min="14370" max="14370" width="8.5546875" style="262" customWidth="1"/>
    <col min="14371" max="14371" width="8.21875" style="262" customWidth="1"/>
    <col min="14372" max="14528" width="7.109375" style="262"/>
    <col min="14529" max="14529" width="21.33203125" style="262" bestFit="1" customWidth="1"/>
    <col min="14530" max="14530" width="7.109375" style="262"/>
    <col min="14531" max="14531" width="7.109375" style="262" customWidth="1"/>
    <col min="14532" max="14532" width="9.6640625" style="262" customWidth="1"/>
    <col min="14533" max="14533" width="8.44140625" style="262" customWidth="1"/>
    <col min="14534" max="14534" width="8.109375" style="262" customWidth="1"/>
    <col min="14535" max="14535" width="8.77734375" style="262" customWidth="1"/>
    <col min="14536" max="14536" width="8.6640625" style="262" customWidth="1"/>
    <col min="14537" max="14537" width="9.21875" style="262" customWidth="1"/>
    <col min="14538" max="14538" width="9.6640625" style="262" bestFit="1" customWidth="1"/>
    <col min="14539" max="14539" width="8" style="262" bestFit="1" customWidth="1"/>
    <col min="14540" max="14540" width="7.5546875" style="262" bestFit="1" customWidth="1"/>
    <col min="14541" max="14541" width="7.6640625" style="262" customWidth="1"/>
    <col min="14542" max="14542" width="8.109375" style="262" customWidth="1"/>
    <col min="14543" max="14543" width="9.21875" style="262" bestFit="1" customWidth="1"/>
    <col min="14544" max="14544" width="8.21875" style="262" customWidth="1"/>
    <col min="14545" max="14545" width="7.88671875" style="262" customWidth="1"/>
    <col min="14546" max="14546" width="7.6640625" style="262" customWidth="1"/>
    <col min="14547" max="14547" width="8.5546875" style="262" customWidth="1"/>
    <col min="14548" max="14548" width="8.21875" style="262" customWidth="1"/>
    <col min="14549" max="14574" width="7.109375" style="262"/>
    <col min="14575" max="14575" width="15.21875" style="262" customWidth="1"/>
    <col min="14576" max="14576" width="2" style="262" customWidth="1"/>
    <col min="14577" max="14577" width="3" style="262" customWidth="1"/>
    <col min="14578" max="14600" width="8.77734375" style="262" customWidth="1"/>
    <col min="14601" max="14611" width="9.6640625" style="262" customWidth="1"/>
    <col min="14612" max="14612" width="8.44140625" style="262" customWidth="1"/>
    <col min="14613" max="14613" width="8.109375" style="262" customWidth="1"/>
    <col min="14614" max="14614" width="8.77734375" style="262" customWidth="1"/>
    <col min="14615" max="14615" width="8.6640625" style="262" customWidth="1"/>
    <col min="14616" max="14616" width="9.21875" style="262" customWidth="1"/>
    <col min="14617" max="14617" width="9.6640625" style="262" bestFit="1" customWidth="1"/>
    <col min="14618" max="14618" width="8" style="262" bestFit="1" customWidth="1"/>
    <col min="14619" max="14619" width="7.5546875" style="262" bestFit="1" customWidth="1"/>
    <col min="14620" max="14620" width="7.6640625" style="262" customWidth="1"/>
    <col min="14621" max="14621" width="8.109375" style="262" customWidth="1"/>
    <col min="14622" max="14622" width="9.21875" style="262" bestFit="1" customWidth="1"/>
    <col min="14623" max="14623" width="8.21875" style="262" customWidth="1"/>
    <col min="14624" max="14624" width="7.88671875" style="262" customWidth="1"/>
    <col min="14625" max="14625" width="7.6640625" style="262" customWidth="1"/>
    <col min="14626" max="14626" width="8.5546875" style="262" customWidth="1"/>
    <col min="14627" max="14627" width="8.21875" style="262" customWidth="1"/>
    <col min="14628" max="14784" width="7.109375" style="262"/>
    <col min="14785" max="14785" width="21.33203125" style="262" bestFit="1" customWidth="1"/>
    <col min="14786" max="14786" width="7.109375" style="262"/>
    <col min="14787" max="14787" width="7.109375" style="262" customWidth="1"/>
    <col min="14788" max="14788" width="9.6640625" style="262" customWidth="1"/>
    <col min="14789" max="14789" width="8.44140625" style="262" customWidth="1"/>
    <col min="14790" max="14790" width="8.109375" style="262" customWidth="1"/>
    <col min="14791" max="14791" width="8.77734375" style="262" customWidth="1"/>
    <col min="14792" max="14792" width="8.6640625" style="262" customWidth="1"/>
    <col min="14793" max="14793" width="9.21875" style="262" customWidth="1"/>
    <col min="14794" max="14794" width="9.6640625" style="262" bestFit="1" customWidth="1"/>
    <col min="14795" max="14795" width="8" style="262" bestFit="1" customWidth="1"/>
    <col min="14796" max="14796" width="7.5546875" style="262" bestFit="1" customWidth="1"/>
    <col min="14797" max="14797" width="7.6640625" style="262" customWidth="1"/>
    <col min="14798" max="14798" width="8.109375" style="262" customWidth="1"/>
    <col min="14799" max="14799" width="9.21875" style="262" bestFit="1" customWidth="1"/>
    <col min="14800" max="14800" width="8.21875" style="262" customWidth="1"/>
    <col min="14801" max="14801" width="7.88671875" style="262" customWidth="1"/>
    <col min="14802" max="14802" width="7.6640625" style="262" customWidth="1"/>
    <col min="14803" max="14803" width="8.5546875" style="262" customWidth="1"/>
    <col min="14804" max="14804" width="8.21875" style="262" customWidth="1"/>
    <col min="14805" max="14830" width="7.109375" style="262"/>
    <col min="14831" max="14831" width="15.21875" style="262" customWidth="1"/>
    <col min="14832" max="14832" width="2" style="262" customWidth="1"/>
    <col min="14833" max="14833" width="3" style="262" customWidth="1"/>
    <col min="14834" max="14856" width="8.77734375" style="262" customWidth="1"/>
    <col min="14857" max="14867" width="9.6640625" style="262" customWidth="1"/>
    <col min="14868" max="14868" width="8.44140625" style="262" customWidth="1"/>
    <col min="14869" max="14869" width="8.109375" style="262" customWidth="1"/>
    <col min="14870" max="14870" width="8.77734375" style="262" customWidth="1"/>
    <col min="14871" max="14871" width="8.6640625" style="262" customWidth="1"/>
    <col min="14872" max="14872" width="9.21875" style="262" customWidth="1"/>
    <col min="14873" max="14873" width="9.6640625" style="262" bestFit="1" customWidth="1"/>
    <col min="14874" max="14874" width="8" style="262" bestFit="1" customWidth="1"/>
    <col min="14875" max="14875" width="7.5546875" style="262" bestFit="1" customWidth="1"/>
    <col min="14876" max="14876" width="7.6640625" style="262" customWidth="1"/>
    <col min="14877" max="14877" width="8.109375" style="262" customWidth="1"/>
    <col min="14878" max="14878" width="9.21875" style="262" bestFit="1" customWidth="1"/>
    <col min="14879" max="14879" width="8.21875" style="262" customWidth="1"/>
    <col min="14880" max="14880" width="7.88671875" style="262" customWidth="1"/>
    <col min="14881" max="14881" width="7.6640625" style="262" customWidth="1"/>
    <col min="14882" max="14882" width="8.5546875" style="262" customWidth="1"/>
    <col min="14883" max="14883" width="8.21875" style="262" customWidth="1"/>
    <col min="14884" max="15040" width="7.109375" style="262"/>
    <col min="15041" max="15041" width="21.33203125" style="262" bestFit="1" customWidth="1"/>
    <col min="15042" max="15042" width="7.109375" style="262"/>
    <col min="15043" max="15043" width="7.109375" style="262" customWidth="1"/>
    <col min="15044" max="15044" width="9.6640625" style="262" customWidth="1"/>
    <col min="15045" max="15045" width="8.44140625" style="262" customWidth="1"/>
    <col min="15046" max="15046" width="8.109375" style="262" customWidth="1"/>
    <col min="15047" max="15047" width="8.77734375" style="262" customWidth="1"/>
    <col min="15048" max="15048" width="8.6640625" style="262" customWidth="1"/>
    <col min="15049" max="15049" width="9.21875" style="262" customWidth="1"/>
    <col min="15050" max="15050" width="9.6640625" style="262" bestFit="1" customWidth="1"/>
    <col min="15051" max="15051" width="8" style="262" bestFit="1" customWidth="1"/>
    <col min="15052" max="15052" width="7.5546875" style="262" bestFit="1" customWidth="1"/>
    <col min="15053" max="15053" width="7.6640625" style="262" customWidth="1"/>
    <col min="15054" max="15054" width="8.109375" style="262" customWidth="1"/>
    <col min="15055" max="15055" width="9.21875" style="262" bestFit="1" customWidth="1"/>
    <col min="15056" max="15056" width="8.21875" style="262" customWidth="1"/>
    <col min="15057" max="15057" width="7.88671875" style="262" customWidth="1"/>
    <col min="15058" max="15058" width="7.6640625" style="262" customWidth="1"/>
    <col min="15059" max="15059" width="8.5546875" style="262" customWidth="1"/>
    <col min="15060" max="15060" width="8.21875" style="262" customWidth="1"/>
    <col min="15061" max="15086" width="7.109375" style="262"/>
    <col min="15087" max="15087" width="15.21875" style="262" customWidth="1"/>
    <col min="15088" max="15088" width="2" style="262" customWidth="1"/>
    <col min="15089" max="15089" width="3" style="262" customWidth="1"/>
    <col min="15090" max="15112" width="8.77734375" style="262" customWidth="1"/>
    <col min="15113" max="15123" width="9.6640625" style="262" customWidth="1"/>
    <col min="15124" max="15124" width="8.44140625" style="262" customWidth="1"/>
    <col min="15125" max="15125" width="8.109375" style="262" customWidth="1"/>
    <col min="15126" max="15126" width="8.77734375" style="262" customWidth="1"/>
    <col min="15127" max="15127" width="8.6640625" style="262" customWidth="1"/>
    <col min="15128" max="15128" width="9.21875" style="262" customWidth="1"/>
    <col min="15129" max="15129" width="9.6640625" style="262" bestFit="1" customWidth="1"/>
    <col min="15130" max="15130" width="8" style="262" bestFit="1" customWidth="1"/>
    <col min="15131" max="15131" width="7.5546875" style="262" bestFit="1" customWidth="1"/>
    <col min="15132" max="15132" width="7.6640625" style="262" customWidth="1"/>
    <col min="15133" max="15133" width="8.109375" style="262" customWidth="1"/>
    <col min="15134" max="15134" width="9.21875" style="262" bestFit="1" customWidth="1"/>
    <col min="15135" max="15135" width="8.21875" style="262" customWidth="1"/>
    <col min="15136" max="15136" width="7.88671875" style="262" customWidth="1"/>
    <col min="15137" max="15137" width="7.6640625" style="262" customWidth="1"/>
    <col min="15138" max="15138" width="8.5546875" style="262" customWidth="1"/>
    <col min="15139" max="15139" width="8.21875" style="262" customWidth="1"/>
    <col min="15140" max="15296" width="7.109375" style="262"/>
    <col min="15297" max="15297" width="21.33203125" style="262" bestFit="1" customWidth="1"/>
    <col min="15298" max="15298" width="7.109375" style="262"/>
    <col min="15299" max="15299" width="7.109375" style="262" customWidth="1"/>
    <col min="15300" max="15300" width="9.6640625" style="262" customWidth="1"/>
    <col min="15301" max="15301" width="8.44140625" style="262" customWidth="1"/>
    <col min="15302" max="15302" width="8.109375" style="262" customWidth="1"/>
    <col min="15303" max="15303" width="8.77734375" style="262" customWidth="1"/>
    <col min="15304" max="15304" width="8.6640625" style="262" customWidth="1"/>
    <col min="15305" max="15305" width="9.21875" style="262" customWidth="1"/>
    <col min="15306" max="15306" width="9.6640625" style="262" bestFit="1" customWidth="1"/>
    <col min="15307" max="15307" width="8" style="262" bestFit="1" customWidth="1"/>
    <col min="15308" max="15308" width="7.5546875" style="262" bestFit="1" customWidth="1"/>
    <col min="15309" max="15309" width="7.6640625" style="262" customWidth="1"/>
    <col min="15310" max="15310" width="8.109375" style="262" customWidth="1"/>
    <col min="15311" max="15311" width="9.21875" style="262" bestFit="1" customWidth="1"/>
    <col min="15312" max="15312" width="8.21875" style="262" customWidth="1"/>
    <col min="15313" max="15313" width="7.88671875" style="262" customWidth="1"/>
    <col min="15314" max="15314" width="7.6640625" style="262" customWidth="1"/>
    <col min="15315" max="15315" width="8.5546875" style="262" customWidth="1"/>
    <col min="15316" max="15316" width="8.21875" style="262" customWidth="1"/>
    <col min="15317" max="15342" width="7.109375" style="262"/>
    <col min="15343" max="15343" width="15.21875" style="262" customWidth="1"/>
    <col min="15344" max="15344" width="2" style="262" customWidth="1"/>
    <col min="15345" max="15345" width="3" style="262" customWidth="1"/>
    <col min="15346" max="15368" width="8.77734375" style="262" customWidth="1"/>
    <col min="15369" max="15379" width="9.6640625" style="262" customWidth="1"/>
    <col min="15380" max="15380" width="8.44140625" style="262" customWidth="1"/>
    <col min="15381" max="15381" width="8.109375" style="262" customWidth="1"/>
    <col min="15382" max="15382" width="8.77734375" style="262" customWidth="1"/>
    <col min="15383" max="15383" width="8.6640625" style="262" customWidth="1"/>
    <col min="15384" max="15384" width="9.21875" style="262" customWidth="1"/>
    <col min="15385" max="15385" width="9.6640625" style="262" bestFit="1" customWidth="1"/>
    <col min="15386" max="15386" width="8" style="262" bestFit="1" customWidth="1"/>
    <col min="15387" max="15387" width="7.5546875" style="262" bestFit="1" customWidth="1"/>
    <col min="15388" max="15388" width="7.6640625" style="262" customWidth="1"/>
    <col min="15389" max="15389" width="8.109375" style="262" customWidth="1"/>
    <col min="15390" max="15390" width="9.21875" style="262" bestFit="1" customWidth="1"/>
    <col min="15391" max="15391" width="8.21875" style="262" customWidth="1"/>
    <col min="15392" max="15392" width="7.88671875" style="262" customWidth="1"/>
    <col min="15393" max="15393" width="7.6640625" style="262" customWidth="1"/>
    <col min="15394" max="15394" width="8.5546875" style="262" customWidth="1"/>
    <col min="15395" max="15395" width="8.21875" style="262" customWidth="1"/>
    <col min="15396" max="15552" width="7.109375" style="262"/>
    <col min="15553" max="15553" width="21.33203125" style="262" bestFit="1" customWidth="1"/>
    <col min="15554" max="15554" width="7.109375" style="262"/>
    <col min="15555" max="15555" width="7.109375" style="262" customWidth="1"/>
    <col min="15556" max="15556" width="9.6640625" style="262" customWidth="1"/>
    <col min="15557" max="15557" width="8.44140625" style="262" customWidth="1"/>
    <col min="15558" max="15558" width="8.109375" style="262" customWidth="1"/>
    <col min="15559" max="15559" width="8.77734375" style="262" customWidth="1"/>
    <col min="15560" max="15560" width="8.6640625" style="262" customWidth="1"/>
    <col min="15561" max="15561" width="9.21875" style="262" customWidth="1"/>
    <col min="15562" max="15562" width="9.6640625" style="262" bestFit="1" customWidth="1"/>
    <col min="15563" max="15563" width="8" style="262" bestFit="1" customWidth="1"/>
    <col min="15564" max="15564" width="7.5546875" style="262" bestFit="1" customWidth="1"/>
    <col min="15565" max="15565" width="7.6640625" style="262" customWidth="1"/>
    <col min="15566" max="15566" width="8.109375" style="262" customWidth="1"/>
    <col min="15567" max="15567" width="9.21875" style="262" bestFit="1" customWidth="1"/>
    <col min="15568" max="15568" width="8.21875" style="262" customWidth="1"/>
    <col min="15569" max="15569" width="7.88671875" style="262" customWidth="1"/>
    <col min="15570" max="15570" width="7.6640625" style="262" customWidth="1"/>
    <col min="15571" max="15571" width="8.5546875" style="262" customWidth="1"/>
    <col min="15572" max="15572" width="8.21875" style="262" customWidth="1"/>
    <col min="15573" max="15598" width="7.109375" style="262"/>
    <col min="15599" max="15599" width="15.21875" style="262" customWidth="1"/>
    <col min="15600" max="15600" width="2" style="262" customWidth="1"/>
    <col min="15601" max="15601" width="3" style="262" customWidth="1"/>
    <col min="15602" max="15624" width="8.77734375" style="262" customWidth="1"/>
    <col min="15625" max="15635" width="9.6640625" style="262" customWidth="1"/>
    <col min="15636" max="15636" width="8.44140625" style="262" customWidth="1"/>
    <col min="15637" max="15637" width="8.109375" style="262" customWidth="1"/>
    <col min="15638" max="15638" width="8.77734375" style="262" customWidth="1"/>
    <col min="15639" max="15639" width="8.6640625" style="262" customWidth="1"/>
    <col min="15640" max="15640" width="9.21875" style="262" customWidth="1"/>
    <col min="15641" max="15641" width="9.6640625" style="262" bestFit="1" customWidth="1"/>
    <col min="15642" max="15642" width="8" style="262" bestFit="1" customWidth="1"/>
    <col min="15643" max="15643" width="7.5546875" style="262" bestFit="1" customWidth="1"/>
    <col min="15644" max="15644" width="7.6640625" style="262" customWidth="1"/>
    <col min="15645" max="15645" width="8.109375" style="262" customWidth="1"/>
    <col min="15646" max="15646" width="9.21875" style="262" bestFit="1" customWidth="1"/>
    <col min="15647" max="15647" width="8.21875" style="262" customWidth="1"/>
    <col min="15648" max="15648" width="7.88671875" style="262" customWidth="1"/>
    <col min="15649" max="15649" width="7.6640625" style="262" customWidth="1"/>
    <col min="15650" max="15650" width="8.5546875" style="262" customWidth="1"/>
    <col min="15651" max="15651" width="8.21875" style="262" customWidth="1"/>
    <col min="15652" max="15808" width="7.109375" style="262"/>
    <col min="15809" max="15809" width="21.33203125" style="262" bestFit="1" customWidth="1"/>
    <col min="15810" max="15810" width="7.109375" style="262"/>
    <col min="15811" max="15811" width="7.109375" style="262" customWidth="1"/>
    <col min="15812" max="15812" width="9.6640625" style="262" customWidth="1"/>
    <col min="15813" max="15813" width="8.44140625" style="262" customWidth="1"/>
    <col min="15814" max="15814" width="8.109375" style="262" customWidth="1"/>
    <col min="15815" max="15815" width="8.77734375" style="262" customWidth="1"/>
    <col min="15816" max="15816" width="8.6640625" style="262" customWidth="1"/>
    <col min="15817" max="15817" width="9.21875" style="262" customWidth="1"/>
    <col min="15818" max="15818" width="9.6640625" style="262" bestFit="1" customWidth="1"/>
    <col min="15819" max="15819" width="8" style="262" bestFit="1" customWidth="1"/>
    <col min="15820" max="15820" width="7.5546875" style="262" bestFit="1" customWidth="1"/>
    <col min="15821" max="15821" width="7.6640625" style="262" customWidth="1"/>
    <col min="15822" max="15822" width="8.109375" style="262" customWidth="1"/>
    <col min="15823" max="15823" width="9.21875" style="262" bestFit="1" customWidth="1"/>
    <col min="15824" max="15824" width="8.21875" style="262" customWidth="1"/>
    <col min="15825" max="15825" width="7.88671875" style="262" customWidth="1"/>
    <col min="15826" max="15826" width="7.6640625" style="262" customWidth="1"/>
    <col min="15827" max="15827" width="8.5546875" style="262" customWidth="1"/>
    <col min="15828" max="15828" width="8.21875" style="262" customWidth="1"/>
    <col min="15829" max="15854" width="7.109375" style="262"/>
    <col min="15855" max="15855" width="15.21875" style="262" customWidth="1"/>
    <col min="15856" max="15856" width="2" style="262" customWidth="1"/>
    <col min="15857" max="15857" width="3" style="262" customWidth="1"/>
    <col min="15858" max="15880" width="8.77734375" style="262" customWidth="1"/>
    <col min="15881" max="15891" width="9.6640625" style="262" customWidth="1"/>
    <col min="15892" max="15892" width="8.44140625" style="262" customWidth="1"/>
    <col min="15893" max="15893" width="8.109375" style="262" customWidth="1"/>
    <col min="15894" max="15894" width="8.77734375" style="262" customWidth="1"/>
    <col min="15895" max="15895" width="8.6640625" style="262" customWidth="1"/>
    <col min="15896" max="15896" width="9.21875" style="262" customWidth="1"/>
    <col min="15897" max="15897" width="9.6640625" style="262" bestFit="1" customWidth="1"/>
    <col min="15898" max="15898" width="8" style="262" bestFit="1" customWidth="1"/>
    <col min="15899" max="15899" width="7.5546875" style="262" bestFit="1" customWidth="1"/>
    <col min="15900" max="15900" width="7.6640625" style="262" customWidth="1"/>
    <col min="15901" max="15901" width="8.109375" style="262" customWidth="1"/>
    <col min="15902" max="15902" width="9.21875" style="262" bestFit="1" customWidth="1"/>
    <col min="15903" max="15903" width="8.21875" style="262" customWidth="1"/>
    <col min="15904" max="15904" width="7.88671875" style="262" customWidth="1"/>
    <col min="15905" max="15905" width="7.6640625" style="262" customWidth="1"/>
    <col min="15906" max="15906" width="8.5546875" style="262" customWidth="1"/>
    <col min="15907" max="15907" width="8.21875" style="262" customWidth="1"/>
    <col min="15908" max="16064" width="7.109375" style="262"/>
    <col min="16065" max="16065" width="21.33203125" style="262" bestFit="1" customWidth="1"/>
    <col min="16066" max="16066" width="7.109375" style="262"/>
    <col min="16067" max="16067" width="7.109375" style="262" customWidth="1"/>
    <col min="16068" max="16068" width="9.6640625" style="262" customWidth="1"/>
    <col min="16069" max="16069" width="8.44140625" style="262" customWidth="1"/>
    <col min="16070" max="16070" width="8.109375" style="262" customWidth="1"/>
    <col min="16071" max="16071" width="8.77734375" style="262" customWidth="1"/>
    <col min="16072" max="16072" width="8.6640625" style="262" customWidth="1"/>
    <col min="16073" max="16073" width="9.21875" style="262" customWidth="1"/>
    <col min="16074" max="16074" width="9.6640625" style="262" bestFit="1" customWidth="1"/>
    <col min="16075" max="16075" width="8" style="262" bestFit="1" customWidth="1"/>
    <col min="16076" max="16076" width="7.5546875" style="262" bestFit="1" customWidth="1"/>
    <col min="16077" max="16077" width="7.6640625" style="262" customWidth="1"/>
    <col min="16078" max="16078" width="8.109375" style="262" customWidth="1"/>
    <col min="16079" max="16079" width="9.21875" style="262" bestFit="1" customWidth="1"/>
    <col min="16080" max="16080" width="8.21875" style="262" customWidth="1"/>
    <col min="16081" max="16081" width="7.88671875" style="262" customWidth="1"/>
    <col min="16082" max="16082" width="7.6640625" style="262" customWidth="1"/>
    <col min="16083" max="16083" width="8.5546875" style="262" customWidth="1"/>
    <col min="16084" max="16084" width="8.21875" style="262" customWidth="1"/>
    <col min="16085" max="16110" width="7.109375" style="262"/>
    <col min="16111" max="16111" width="15.21875" style="262" customWidth="1"/>
    <col min="16112" max="16112" width="2" style="262" customWidth="1"/>
    <col min="16113" max="16113" width="3" style="262" customWidth="1"/>
    <col min="16114" max="16136" width="8.77734375" style="262" customWidth="1"/>
    <col min="16137" max="16147" width="9.6640625" style="262" customWidth="1"/>
    <col min="16148" max="16148" width="8.44140625" style="262" customWidth="1"/>
    <col min="16149" max="16149" width="8.109375" style="262" customWidth="1"/>
    <col min="16150" max="16150" width="8.77734375" style="262" customWidth="1"/>
    <col min="16151" max="16151" width="8.6640625" style="262" customWidth="1"/>
    <col min="16152" max="16152" width="9.21875" style="262" customWidth="1"/>
    <col min="16153" max="16153" width="9.6640625" style="262" bestFit="1" customWidth="1"/>
    <col min="16154" max="16154" width="8" style="262" bestFit="1" customWidth="1"/>
    <col min="16155" max="16155" width="7.5546875" style="262" bestFit="1" customWidth="1"/>
    <col min="16156" max="16156" width="7.6640625" style="262" customWidth="1"/>
    <col min="16157" max="16157" width="8.109375" style="262" customWidth="1"/>
    <col min="16158" max="16158" width="9.21875" style="262" bestFit="1" customWidth="1"/>
    <col min="16159" max="16159" width="8.21875" style="262" customWidth="1"/>
    <col min="16160" max="16160" width="7.88671875" style="262" customWidth="1"/>
    <col min="16161" max="16161" width="7.6640625" style="262" customWidth="1"/>
    <col min="16162" max="16162" width="8.5546875" style="262" customWidth="1"/>
    <col min="16163" max="16163" width="8.21875" style="262" customWidth="1"/>
    <col min="16164" max="16320" width="7.109375" style="262"/>
    <col min="16321" max="16321" width="21.33203125" style="262" bestFit="1" customWidth="1"/>
    <col min="16322" max="16322" width="7.109375" style="262"/>
    <col min="16323" max="16323" width="7.109375" style="262" customWidth="1"/>
    <col min="16324" max="16324" width="9.6640625" style="262" customWidth="1"/>
    <col min="16325" max="16325" width="8.44140625" style="262" customWidth="1"/>
    <col min="16326" max="16326" width="8.109375" style="262" customWidth="1"/>
    <col min="16327" max="16327" width="8.77734375" style="262" customWidth="1"/>
    <col min="16328" max="16328" width="8.6640625" style="262" customWidth="1"/>
    <col min="16329" max="16329" width="9.21875" style="262" customWidth="1"/>
    <col min="16330" max="16330" width="9.6640625" style="262" bestFit="1" customWidth="1"/>
    <col min="16331" max="16331" width="8" style="262" bestFit="1" customWidth="1"/>
    <col min="16332" max="16332" width="7.5546875" style="262" bestFit="1" customWidth="1"/>
    <col min="16333" max="16333" width="7.6640625" style="262" customWidth="1"/>
    <col min="16334" max="16334" width="8.109375" style="262" customWidth="1"/>
    <col min="16335" max="16335" width="9.21875" style="262" bestFit="1" customWidth="1"/>
    <col min="16336" max="16336" width="8.21875" style="262" customWidth="1"/>
    <col min="16337" max="16337" width="7.88671875" style="262" customWidth="1"/>
    <col min="16338" max="16338" width="7.6640625" style="262" customWidth="1"/>
    <col min="16339" max="16339" width="8.5546875" style="262" customWidth="1"/>
    <col min="16340" max="16340" width="8.21875" style="262" customWidth="1"/>
    <col min="16341" max="16384" width="7.109375" style="262"/>
  </cols>
  <sheetData>
    <row r="1" spans="1:36" ht="33" customHeight="1">
      <c r="A1" s="2655" t="s">
        <v>249</v>
      </c>
      <c r="B1" s="2655"/>
      <c r="C1" s="2655"/>
      <c r="D1" s="2655"/>
      <c r="E1" s="2655"/>
      <c r="F1" s="2655"/>
      <c r="G1" s="2655"/>
      <c r="H1" s="2655"/>
      <c r="I1" s="2655"/>
      <c r="J1" s="2655"/>
      <c r="K1" s="2655"/>
      <c r="L1" s="2655"/>
      <c r="M1" s="2655"/>
      <c r="N1" s="2655"/>
      <c r="O1" s="2655"/>
      <c r="P1" s="2655"/>
      <c r="Q1" s="2655"/>
      <c r="R1" s="2655"/>
      <c r="S1" s="2655"/>
      <c r="T1" s="2655"/>
      <c r="U1" s="261"/>
      <c r="V1" s="261"/>
      <c r="W1" s="261"/>
      <c r="X1" s="261"/>
      <c r="Y1" s="261"/>
      <c r="Z1" s="261"/>
      <c r="AA1" s="261"/>
      <c r="AB1" s="261"/>
      <c r="AC1" s="261"/>
      <c r="AD1" s="261"/>
      <c r="AE1" s="261"/>
      <c r="AF1" s="261"/>
      <c r="AG1" s="261"/>
      <c r="AH1" s="261"/>
      <c r="AI1" s="261"/>
      <c r="AJ1" s="261"/>
    </row>
    <row r="2" spans="1:36" ht="12" customHeight="1" thickBot="1"/>
    <row r="3" spans="1:36" ht="17.25" customHeight="1" thickBot="1">
      <c r="D3" s="2656" t="s">
        <v>749</v>
      </c>
      <c r="E3" s="2657"/>
      <c r="F3" s="2657"/>
      <c r="G3" s="2657"/>
      <c r="H3" s="2657"/>
      <c r="I3" s="2657"/>
      <c r="J3" s="2657"/>
      <c r="K3" s="2657"/>
      <c r="L3" s="2657"/>
      <c r="M3" s="2657"/>
      <c r="N3" s="2657"/>
      <c r="O3" s="2657"/>
      <c r="P3" s="2657"/>
      <c r="Q3" s="2657"/>
      <c r="R3" s="2657"/>
      <c r="S3" s="2657"/>
      <c r="T3" s="2658"/>
    </row>
    <row r="4" spans="1:36" ht="39" customHeight="1" thickBot="1">
      <c r="A4" s="2670" t="s">
        <v>199</v>
      </c>
      <c r="B4" s="2671"/>
      <c r="C4" s="2672"/>
      <c r="D4" s="2659" t="s">
        <v>209</v>
      </c>
      <c r="E4" s="2660"/>
      <c r="F4" s="2660"/>
      <c r="G4" s="2660"/>
      <c r="H4" s="2660"/>
      <c r="I4" s="2660"/>
      <c r="J4" s="2660"/>
      <c r="K4" s="2661"/>
      <c r="L4" s="1099"/>
      <c r="M4" s="2662" t="s">
        <v>720</v>
      </c>
      <c r="N4" s="2663"/>
      <c r="O4" s="1100"/>
      <c r="P4" s="2653" t="s">
        <v>725</v>
      </c>
      <c r="Q4" s="2654"/>
      <c r="R4" s="1101"/>
      <c r="S4" s="2653" t="s">
        <v>726</v>
      </c>
      <c r="T4" s="2654"/>
      <c r="U4" s="263"/>
    </row>
    <row r="5" spans="1:36" ht="20.100000000000001" customHeight="1" thickBot="1">
      <c r="A5" s="264"/>
      <c r="B5" s="265"/>
      <c r="C5" s="265"/>
      <c r="D5" s="2664" t="s">
        <v>210</v>
      </c>
      <c r="E5" s="2665"/>
      <c r="F5" s="2666" t="s">
        <v>211</v>
      </c>
      <c r="G5" s="2666"/>
      <c r="H5" s="2667" t="s">
        <v>212</v>
      </c>
      <c r="I5" s="2668"/>
      <c r="J5" s="2664" t="s">
        <v>6</v>
      </c>
      <c r="K5" s="2669"/>
      <c r="L5" s="1099"/>
      <c r="M5" s="1102" t="s">
        <v>724</v>
      </c>
      <c r="N5" s="1103" t="s">
        <v>723</v>
      </c>
      <c r="O5" s="1104"/>
      <c r="P5" s="1105"/>
      <c r="Q5" s="1106" t="s">
        <v>162</v>
      </c>
      <c r="R5" s="1107"/>
      <c r="S5" s="1105"/>
      <c r="T5" s="1106" t="s">
        <v>162</v>
      </c>
    </row>
    <row r="6" spans="1:36" ht="17.25" customHeight="1">
      <c r="A6" s="266" t="s">
        <v>213</v>
      </c>
      <c r="B6" s="267"/>
      <c r="C6" s="267"/>
      <c r="D6" s="268">
        <v>13778</v>
      </c>
      <c r="E6" s="269">
        <v>0.218</v>
      </c>
      <c r="F6" s="270">
        <v>8323</v>
      </c>
      <c r="G6" s="269">
        <v>0.13200000000000001</v>
      </c>
      <c r="H6" s="271">
        <v>13037</v>
      </c>
      <c r="I6" s="272">
        <v>0.20499999999999999</v>
      </c>
      <c r="J6" s="273">
        <v>35138</v>
      </c>
      <c r="K6" s="274">
        <v>0.55499999999999994</v>
      </c>
      <c r="M6" s="275">
        <v>0.71</v>
      </c>
      <c r="N6" s="276">
        <v>0.69</v>
      </c>
      <c r="O6" s="277"/>
      <c r="P6" s="281" t="s">
        <v>351</v>
      </c>
      <c r="Q6" s="279">
        <v>5.2999999999999999E-2</v>
      </c>
      <c r="R6" s="280"/>
      <c r="S6" s="278" t="s">
        <v>218</v>
      </c>
      <c r="T6" s="279">
        <v>0.20499999999999999</v>
      </c>
    </row>
    <row r="7" spans="1:36" ht="17.25" customHeight="1">
      <c r="A7" s="266" t="s">
        <v>214</v>
      </c>
      <c r="B7" s="267"/>
      <c r="C7" s="267"/>
      <c r="D7" s="268">
        <v>8329</v>
      </c>
      <c r="E7" s="269">
        <v>0.13100000000000001</v>
      </c>
      <c r="F7" s="270">
        <v>3485</v>
      </c>
      <c r="G7" s="269">
        <v>5.5E-2</v>
      </c>
      <c r="H7" s="271">
        <v>4171</v>
      </c>
      <c r="I7" s="272">
        <v>6.6000000000000003E-2</v>
      </c>
      <c r="J7" s="273">
        <v>15985</v>
      </c>
      <c r="K7" s="274">
        <v>0.252</v>
      </c>
      <c r="M7" s="275">
        <v>0.68</v>
      </c>
      <c r="N7" s="276">
        <v>0.61</v>
      </c>
      <c r="O7" s="277"/>
      <c r="P7" s="284" t="s">
        <v>352</v>
      </c>
      <c r="Q7" s="283">
        <v>0.28699999999999998</v>
      </c>
      <c r="R7" s="280"/>
      <c r="S7" s="282" t="s">
        <v>219</v>
      </c>
      <c r="T7" s="283">
        <v>0.49399999999999999</v>
      </c>
    </row>
    <row r="8" spans="1:36" ht="17.25" customHeight="1">
      <c r="A8" s="266" t="s">
        <v>215</v>
      </c>
      <c r="B8" s="267"/>
      <c r="C8" s="267"/>
      <c r="D8" s="268">
        <v>3372</v>
      </c>
      <c r="E8" s="269">
        <v>5.2999999999999999E-2</v>
      </c>
      <c r="F8" s="270">
        <v>740</v>
      </c>
      <c r="G8" s="269">
        <v>1.2E-2</v>
      </c>
      <c r="H8" s="271">
        <v>919</v>
      </c>
      <c r="I8" s="272">
        <v>1.4E-2</v>
      </c>
      <c r="J8" s="273">
        <v>5031</v>
      </c>
      <c r="K8" s="274">
        <v>7.9000000000000001E-2</v>
      </c>
      <c r="M8" s="275">
        <v>0.72</v>
      </c>
      <c r="N8" s="276">
        <v>0.7</v>
      </c>
      <c r="O8" s="277"/>
      <c r="P8" s="284" t="s">
        <v>353</v>
      </c>
      <c r="Q8" s="283">
        <v>0.184</v>
      </c>
      <c r="R8" s="280"/>
      <c r="S8" s="282" t="s">
        <v>220</v>
      </c>
      <c r="T8" s="283">
        <v>0.28599999999999998</v>
      </c>
    </row>
    <row r="9" spans="1:36" ht="17.25" customHeight="1">
      <c r="A9" s="266" t="s">
        <v>364</v>
      </c>
      <c r="B9" s="267"/>
      <c r="C9" s="267"/>
      <c r="D9" s="268">
        <v>2477</v>
      </c>
      <c r="E9" s="269">
        <v>3.9E-2</v>
      </c>
      <c r="F9" s="270">
        <v>753</v>
      </c>
      <c r="G9" s="269">
        <v>1.2E-2</v>
      </c>
      <c r="H9" s="271">
        <v>1038</v>
      </c>
      <c r="I9" s="272">
        <v>1.6E-2</v>
      </c>
      <c r="J9" s="273">
        <v>4268</v>
      </c>
      <c r="K9" s="274">
        <v>6.7000000000000004E-2</v>
      </c>
      <c r="M9" s="275">
        <v>0.63</v>
      </c>
      <c r="N9" s="276">
        <v>0.56999999999999995</v>
      </c>
      <c r="O9" s="277"/>
      <c r="P9" s="284" t="s">
        <v>354</v>
      </c>
      <c r="Q9" s="283">
        <v>0.26100000000000001</v>
      </c>
      <c r="R9" s="280"/>
      <c r="S9" s="282" t="s">
        <v>221</v>
      </c>
      <c r="T9" s="283">
        <v>1.4999999999999999E-2</v>
      </c>
    </row>
    <row r="10" spans="1:36" ht="17.25" customHeight="1">
      <c r="A10" s="266" t="s">
        <v>365</v>
      </c>
      <c r="B10" s="267"/>
      <c r="C10" s="267"/>
      <c r="D10" s="268">
        <v>624</v>
      </c>
      <c r="E10" s="269">
        <v>0.01</v>
      </c>
      <c r="F10" s="270">
        <v>239</v>
      </c>
      <c r="G10" s="269">
        <v>3.0000000000000001E-3</v>
      </c>
      <c r="H10" s="271">
        <v>235</v>
      </c>
      <c r="I10" s="272">
        <v>4.0000000000000001E-3</v>
      </c>
      <c r="J10" s="273">
        <v>1098</v>
      </c>
      <c r="K10" s="274">
        <v>1.7000000000000001E-2</v>
      </c>
      <c r="M10" s="275">
        <v>0.74</v>
      </c>
      <c r="N10" s="276">
        <v>0.71</v>
      </c>
      <c r="O10" s="277"/>
      <c r="P10" s="284" t="s">
        <v>355</v>
      </c>
      <c r="Q10" s="283">
        <v>0.124</v>
      </c>
      <c r="R10" s="280"/>
      <c r="S10" s="285" t="s">
        <v>231</v>
      </c>
      <c r="T10" s="286">
        <v>0</v>
      </c>
    </row>
    <row r="11" spans="1:36" ht="17.25" customHeight="1" thickBot="1">
      <c r="A11" s="266" t="s">
        <v>216</v>
      </c>
      <c r="B11" s="267"/>
      <c r="C11" s="267"/>
      <c r="D11" s="268">
        <v>623</v>
      </c>
      <c r="E11" s="269">
        <v>0.01</v>
      </c>
      <c r="F11" s="270">
        <v>107</v>
      </c>
      <c r="G11" s="287">
        <v>1E-3</v>
      </c>
      <c r="H11" s="271">
        <v>171</v>
      </c>
      <c r="I11" s="272">
        <v>3.0000000000000001E-3</v>
      </c>
      <c r="J11" s="273">
        <v>901</v>
      </c>
      <c r="K11" s="274">
        <v>1.3999999999999999E-2</v>
      </c>
      <c r="M11" s="275">
        <v>0.72</v>
      </c>
      <c r="N11" s="276">
        <v>0.71</v>
      </c>
      <c r="O11" s="277"/>
      <c r="P11" s="284" t="s">
        <v>356</v>
      </c>
      <c r="Q11" s="283">
        <v>4.1000000000000002E-2</v>
      </c>
      <c r="R11" s="280"/>
      <c r="S11" s="288" t="s">
        <v>6</v>
      </c>
      <c r="T11" s="1059">
        <v>0.99999999999999989</v>
      </c>
    </row>
    <row r="12" spans="1:36" ht="17.25" customHeight="1">
      <c r="A12" s="266" t="s">
        <v>217</v>
      </c>
      <c r="B12" s="267"/>
      <c r="C12" s="267"/>
      <c r="D12" s="268">
        <v>274</v>
      </c>
      <c r="E12" s="269">
        <v>4.0000000000000001E-3</v>
      </c>
      <c r="F12" s="270">
        <v>52</v>
      </c>
      <c r="G12" s="287">
        <v>1E-3</v>
      </c>
      <c r="H12" s="271">
        <v>130</v>
      </c>
      <c r="I12" s="272">
        <v>2E-3</v>
      </c>
      <c r="J12" s="273">
        <v>456</v>
      </c>
      <c r="K12" s="274">
        <v>7.0000000000000001E-3</v>
      </c>
      <c r="M12" s="275">
        <v>0.67</v>
      </c>
      <c r="N12" s="276">
        <v>0.67</v>
      </c>
      <c r="O12" s="277"/>
      <c r="P12" s="303" t="s">
        <v>473</v>
      </c>
      <c r="Q12" s="286">
        <v>0.05</v>
      </c>
      <c r="R12" s="280"/>
      <c r="S12" s="301"/>
      <c r="T12" s="302"/>
    </row>
    <row r="13" spans="1:36" ht="20.100000000000001" customHeight="1" thickBot="1">
      <c r="A13" s="289" t="s">
        <v>721</v>
      </c>
      <c r="B13" s="290"/>
      <c r="C13" s="290"/>
      <c r="D13" s="291">
        <v>392</v>
      </c>
      <c r="E13" s="292">
        <v>6.0000000000000001E-3</v>
      </c>
      <c r="F13" s="293">
        <v>88</v>
      </c>
      <c r="G13" s="294">
        <v>1E-3</v>
      </c>
      <c r="H13" s="295">
        <v>111</v>
      </c>
      <c r="I13" s="296">
        <v>2E-3</v>
      </c>
      <c r="J13" s="297">
        <v>591</v>
      </c>
      <c r="K13" s="298">
        <v>9.0000000000000011E-3</v>
      </c>
      <c r="M13" s="299">
        <v>0.73</v>
      </c>
      <c r="N13" s="300">
        <v>0.67</v>
      </c>
      <c r="O13" s="277"/>
      <c r="P13" s="318" t="s">
        <v>6</v>
      </c>
      <c r="Q13" s="1059">
        <v>1</v>
      </c>
      <c r="R13" s="280"/>
      <c r="S13" s="301"/>
      <c r="T13" s="302"/>
    </row>
    <row r="14" spans="1:36" ht="17.25" customHeight="1" thickBot="1">
      <c r="A14" s="304"/>
      <c r="B14" s="305"/>
      <c r="C14" s="305"/>
      <c r="D14" s="306">
        <v>29869</v>
      </c>
      <c r="E14" s="307">
        <v>0.47099999999999997</v>
      </c>
      <c r="F14" s="308">
        <v>13787</v>
      </c>
      <c r="G14" s="307">
        <v>0.21700000000000003</v>
      </c>
      <c r="H14" s="309">
        <v>19812</v>
      </c>
      <c r="I14" s="307">
        <v>0.31200000000000006</v>
      </c>
      <c r="J14" s="310">
        <v>63468</v>
      </c>
      <c r="K14" s="311">
        <v>1</v>
      </c>
      <c r="M14" s="312">
        <v>0.7</v>
      </c>
      <c r="N14" s="313">
        <v>0.66</v>
      </c>
      <c r="O14" s="314"/>
      <c r="P14" s="913"/>
      <c r="Q14" s="914"/>
      <c r="R14" s="317"/>
      <c r="S14" s="315"/>
      <c r="T14" s="316"/>
    </row>
    <row r="15" spans="1:36" ht="17.25" customHeight="1">
      <c r="A15" s="266" t="s">
        <v>647</v>
      </c>
      <c r="B15" s="343"/>
      <c r="C15" s="343"/>
      <c r="D15" s="1612"/>
      <c r="E15" s="269"/>
      <c r="F15" s="270">
        <v>1330</v>
      </c>
      <c r="G15" s="287"/>
      <c r="H15" s="271"/>
      <c r="I15" s="272"/>
      <c r="J15" s="273">
        <v>1330</v>
      </c>
      <c r="K15" s="1611"/>
      <c r="M15" s="327"/>
      <c r="N15" s="327"/>
      <c r="O15" s="314"/>
      <c r="P15" s="315"/>
      <c r="Q15" s="316"/>
      <c r="R15" s="317"/>
      <c r="S15" s="315"/>
      <c r="T15" s="316"/>
    </row>
    <row r="16" spans="1:36" ht="20.100000000000001" customHeight="1">
      <c r="A16" s="319" t="s">
        <v>722</v>
      </c>
      <c r="B16" s="320"/>
      <c r="C16" s="320"/>
      <c r="D16" s="321">
        <v>1840</v>
      </c>
      <c r="E16" s="322"/>
      <c r="F16" s="323">
        <v>2846</v>
      </c>
      <c r="G16" s="322"/>
      <c r="H16" s="323"/>
      <c r="I16" s="325"/>
      <c r="J16" s="326">
        <v>4686</v>
      </c>
      <c r="K16" s="325"/>
      <c r="L16" s="327"/>
      <c r="M16" s="344"/>
      <c r="N16" s="344"/>
      <c r="O16" s="328"/>
      <c r="P16" s="329"/>
      <c r="Q16" s="328"/>
      <c r="R16" s="329"/>
      <c r="S16" s="330"/>
      <c r="T16" s="329"/>
    </row>
    <row r="17" spans="1:21" ht="17.25" customHeight="1" thickBot="1">
      <c r="A17" s="331" t="s">
        <v>6</v>
      </c>
      <c r="B17" s="332"/>
      <c r="C17" s="332"/>
      <c r="D17" s="333">
        <v>31709</v>
      </c>
      <c r="E17" s="334">
        <v>0.45600000000000002</v>
      </c>
      <c r="F17" s="335">
        <v>17963</v>
      </c>
      <c r="G17" s="334">
        <v>0.25900000000000001</v>
      </c>
      <c r="H17" s="335">
        <v>19812</v>
      </c>
      <c r="I17" s="336">
        <v>0.28499999999999998</v>
      </c>
      <c r="J17" s="337">
        <v>69484</v>
      </c>
      <c r="K17" s="336">
        <v>1</v>
      </c>
      <c r="L17" s="327"/>
      <c r="O17" s="314"/>
      <c r="Q17" s="314"/>
      <c r="R17" s="338"/>
      <c r="S17" s="339"/>
      <c r="T17" s="338"/>
    </row>
    <row r="18" spans="1:21" ht="12" customHeight="1" thickBot="1"/>
    <row r="19" spans="1:21" ht="17.25" customHeight="1" thickBot="1">
      <c r="D19" s="2656" t="s">
        <v>684</v>
      </c>
      <c r="E19" s="2657"/>
      <c r="F19" s="2657"/>
      <c r="G19" s="2657"/>
      <c r="H19" s="2657"/>
      <c r="I19" s="2657"/>
      <c r="J19" s="2657"/>
      <c r="K19" s="2657"/>
      <c r="L19" s="2657"/>
      <c r="M19" s="2657"/>
      <c r="N19" s="2657"/>
      <c r="O19" s="2657"/>
      <c r="P19" s="2657"/>
      <c r="Q19" s="2657"/>
      <c r="R19" s="2657"/>
      <c r="S19" s="2657"/>
      <c r="T19" s="2658"/>
    </row>
    <row r="20" spans="1:21" ht="39" customHeight="1" thickBot="1">
      <c r="A20" s="2670" t="s">
        <v>199</v>
      </c>
      <c r="B20" s="2671"/>
      <c r="C20" s="2672"/>
      <c r="D20" s="2659" t="s">
        <v>209</v>
      </c>
      <c r="E20" s="2660"/>
      <c r="F20" s="2660"/>
      <c r="G20" s="2660"/>
      <c r="H20" s="2660"/>
      <c r="I20" s="2660"/>
      <c r="J20" s="2660"/>
      <c r="K20" s="2661"/>
      <c r="L20" s="1099"/>
      <c r="M20" s="2662" t="s">
        <v>720</v>
      </c>
      <c r="N20" s="2663"/>
      <c r="O20" s="1100"/>
      <c r="P20" s="2653" t="s">
        <v>725</v>
      </c>
      <c r="Q20" s="2654"/>
      <c r="R20" s="1101"/>
      <c r="S20" s="2653" t="s">
        <v>726</v>
      </c>
      <c r="T20" s="2654"/>
      <c r="U20" s="263"/>
    </row>
    <row r="21" spans="1:21" ht="20.100000000000001" customHeight="1" thickBot="1">
      <c r="A21" s="264"/>
      <c r="B21" s="265"/>
      <c r="C21" s="265"/>
      <c r="D21" s="2664" t="s">
        <v>210</v>
      </c>
      <c r="E21" s="2665"/>
      <c r="F21" s="2666" t="s">
        <v>211</v>
      </c>
      <c r="G21" s="2666"/>
      <c r="H21" s="2667" t="s">
        <v>212</v>
      </c>
      <c r="I21" s="2668"/>
      <c r="J21" s="2664" t="s">
        <v>6</v>
      </c>
      <c r="K21" s="2669"/>
      <c r="L21" s="1099"/>
      <c r="M21" s="1102" t="s">
        <v>724</v>
      </c>
      <c r="N21" s="1103" t="s">
        <v>723</v>
      </c>
      <c r="O21" s="1104"/>
      <c r="P21" s="1105"/>
      <c r="Q21" s="1106" t="s">
        <v>162</v>
      </c>
      <c r="R21" s="1107"/>
      <c r="S21" s="1105"/>
      <c r="T21" s="1106" t="s">
        <v>162</v>
      </c>
    </row>
    <row r="22" spans="1:21" ht="17.25" customHeight="1">
      <c r="A22" s="266" t="s">
        <v>213</v>
      </c>
      <c r="B22" s="267"/>
      <c r="C22" s="267"/>
      <c r="D22" s="268">
        <v>13997</v>
      </c>
      <c r="E22" s="269">
        <v>0.222</v>
      </c>
      <c r="F22" s="270">
        <v>8097</v>
      </c>
      <c r="G22" s="269">
        <v>0.128</v>
      </c>
      <c r="H22" s="271">
        <v>12944</v>
      </c>
      <c r="I22" s="272">
        <v>0.20399999999999999</v>
      </c>
      <c r="J22" s="273">
        <v>35038</v>
      </c>
      <c r="K22" s="274">
        <v>0.55399999999999994</v>
      </c>
      <c r="M22" s="275">
        <v>0.71</v>
      </c>
      <c r="N22" s="276">
        <v>0.69307873612110715</v>
      </c>
      <c r="O22" s="277"/>
      <c r="P22" s="281" t="s">
        <v>351</v>
      </c>
      <c r="Q22" s="279">
        <v>5.1999999999999998E-2</v>
      </c>
      <c r="R22" s="280"/>
      <c r="S22" s="278" t="s">
        <v>218</v>
      </c>
      <c r="T22" s="279">
        <v>0.2</v>
      </c>
    </row>
    <row r="23" spans="1:21" ht="17.25" customHeight="1">
      <c r="A23" s="266" t="s">
        <v>214</v>
      </c>
      <c r="B23" s="267"/>
      <c r="C23" s="267"/>
      <c r="D23" s="268">
        <v>8554</v>
      </c>
      <c r="E23" s="269">
        <v>0.13500000000000001</v>
      </c>
      <c r="F23" s="270">
        <v>3300</v>
      </c>
      <c r="G23" s="269">
        <v>5.1999999999999998E-2</v>
      </c>
      <c r="H23" s="271">
        <v>4100</v>
      </c>
      <c r="I23" s="272">
        <v>6.5000000000000002E-2</v>
      </c>
      <c r="J23" s="273">
        <v>15954</v>
      </c>
      <c r="K23" s="274">
        <v>0.252</v>
      </c>
      <c r="M23" s="275">
        <v>0.67</v>
      </c>
      <c r="N23" s="276">
        <v>0.61885364225905548</v>
      </c>
      <c r="O23" s="277"/>
      <c r="P23" s="284" t="s">
        <v>352</v>
      </c>
      <c r="Q23" s="283">
        <v>0.27700000000000002</v>
      </c>
      <c r="R23" s="280"/>
      <c r="S23" s="282" t="s">
        <v>219</v>
      </c>
      <c r="T23" s="283">
        <v>0.49099999999999999</v>
      </c>
    </row>
    <row r="24" spans="1:21" ht="17.25" customHeight="1">
      <c r="A24" s="266" t="s">
        <v>215</v>
      </c>
      <c r="B24" s="267"/>
      <c r="C24" s="267"/>
      <c r="D24" s="268">
        <v>3377</v>
      </c>
      <c r="E24" s="269">
        <v>5.2999999999999999E-2</v>
      </c>
      <c r="F24" s="270">
        <v>747</v>
      </c>
      <c r="G24" s="269">
        <v>1.2E-2</v>
      </c>
      <c r="H24" s="271">
        <v>923</v>
      </c>
      <c r="I24" s="272">
        <v>1.4999999999999999E-2</v>
      </c>
      <c r="J24" s="273">
        <v>5047</v>
      </c>
      <c r="K24" s="274">
        <v>0.08</v>
      </c>
      <c r="M24" s="275">
        <v>0.73</v>
      </c>
      <c r="N24" s="276">
        <v>0.69269545385508891</v>
      </c>
      <c r="O24" s="277"/>
      <c r="P24" s="284" t="s">
        <v>353</v>
      </c>
      <c r="Q24" s="283">
        <v>0.188</v>
      </c>
      <c r="R24" s="280"/>
      <c r="S24" s="282" t="s">
        <v>220</v>
      </c>
      <c r="T24" s="283">
        <v>0.29299999999999998</v>
      </c>
    </row>
    <row r="25" spans="1:21" ht="17.25" customHeight="1">
      <c r="A25" s="266" t="s">
        <v>364</v>
      </c>
      <c r="B25" s="267"/>
      <c r="C25" s="267"/>
      <c r="D25" s="268">
        <v>2527</v>
      </c>
      <c r="E25" s="269">
        <v>0.04</v>
      </c>
      <c r="F25" s="270">
        <v>695</v>
      </c>
      <c r="G25" s="269">
        <v>1.0999999999999999E-2</v>
      </c>
      <c r="H25" s="271">
        <v>1022</v>
      </c>
      <c r="I25" s="272">
        <v>1.6E-2</v>
      </c>
      <c r="J25" s="273">
        <v>4244</v>
      </c>
      <c r="K25" s="274">
        <v>6.7000000000000004E-2</v>
      </c>
      <c r="M25" s="275">
        <v>0.64</v>
      </c>
      <c r="N25" s="276">
        <v>0.56029833100847637</v>
      </c>
      <c r="O25" s="277"/>
      <c r="P25" s="284" t="s">
        <v>354</v>
      </c>
      <c r="Q25" s="283">
        <v>0.27300000000000002</v>
      </c>
      <c r="R25" s="280"/>
      <c r="S25" s="282" t="s">
        <v>221</v>
      </c>
      <c r="T25" s="283">
        <v>1.6E-2</v>
      </c>
    </row>
    <row r="26" spans="1:21" ht="17.25" customHeight="1">
      <c r="A26" s="266" t="s">
        <v>365</v>
      </c>
      <c r="B26" s="267"/>
      <c r="C26" s="267"/>
      <c r="D26" s="268">
        <v>635</v>
      </c>
      <c r="E26" s="269">
        <v>0.01</v>
      </c>
      <c r="F26" s="270">
        <v>234</v>
      </c>
      <c r="G26" s="269">
        <v>3.0000000000000001E-3</v>
      </c>
      <c r="H26" s="271">
        <v>234</v>
      </c>
      <c r="I26" s="272">
        <v>4.0000000000000001E-3</v>
      </c>
      <c r="J26" s="273">
        <v>1103</v>
      </c>
      <c r="K26" s="274">
        <v>1.7000000000000001E-2</v>
      </c>
      <c r="M26" s="275">
        <v>0.75</v>
      </c>
      <c r="N26" s="276">
        <v>0.68974016291861617</v>
      </c>
      <c r="O26" s="277"/>
      <c r="P26" s="284" t="s">
        <v>355</v>
      </c>
      <c r="Q26" s="283">
        <v>0.11600000000000001</v>
      </c>
      <c r="R26" s="280"/>
      <c r="S26" s="285" t="s">
        <v>231</v>
      </c>
      <c r="T26" s="286">
        <v>0</v>
      </c>
    </row>
    <row r="27" spans="1:21" ht="17.25" customHeight="1" thickBot="1">
      <c r="A27" s="266" t="s">
        <v>216</v>
      </c>
      <c r="B27" s="267"/>
      <c r="C27" s="267"/>
      <c r="D27" s="268">
        <v>615</v>
      </c>
      <c r="E27" s="269">
        <v>0.01</v>
      </c>
      <c r="F27" s="270">
        <v>103</v>
      </c>
      <c r="G27" s="287">
        <v>2E-3</v>
      </c>
      <c r="H27" s="271">
        <v>167</v>
      </c>
      <c r="I27" s="272">
        <v>2E-3</v>
      </c>
      <c r="J27" s="273">
        <v>885</v>
      </c>
      <c r="K27" s="274">
        <v>1.4E-2</v>
      </c>
      <c r="M27" s="275">
        <v>0.75</v>
      </c>
      <c r="N27" s="276">
        <v>0.66419038860321999</v>
      </c>
      <c r="O27" s="277"/>
      <c r="P27" s="284" t="s">
        <v>356</v>
      </c>
      <c r="Q27" s="283">
        <v>4.2000000000000003E-2</v>
      </c>
      <c r="R27" s="280"/>
      <c r="S27" s="288" t="s">
        <v>6</v>
      </c>
      <c r="T27" s="1059">
        <v>1</v>
      </c>
    </row>
    <row r="28" spans="1:21" ht="17.25" customHeight="1">
      <c r="A28" s="266" t="s">
        <v>217</v>
      </c>
      <c r="B28" s="267"/>
      <c r="C28" s="267"/>
      <c r="D28" s="268">
        <v>278</v>
      </c>
      <c r="E28" s="269">
        <v>4.0000000000000001E-3</v>
      </c>
      <c r="F28" s="270">
        <v>53</v>
      </c>
      <c r="G28" s="287">
        <v>1E-3</v>
      </c>
      <c r="H28" s="271">
        <v>127</v>
      </c>
      <c r="I28" s="272">
        <v>2E-3</v>
      </c>
      <c r="J28" s="273">
        <v>458</v>
      </c>
      <c r="K28" s="274">
        <v>7.0000000000000001E-3</v>
      </c>
      <c r="M28" s="275">
        <v>0.75</v>
      </c>
      <c r="N28" s="276">
        <v>0.63264230300601854</v>
      </c>
      <c r="O28" s="277"/>
      <c r="P28" s="303" t="s">
        <v>473</v>
      </c>
      <c r="Q28" s="286">
        <v>5.1999999999999998E-2</v>
      </c>
      <c r="R28" s="280"/>
      <c r="S28" s="301"/>
      <c r="T28" s="302"/>
    </row>
    <row r="29" spans="1:21" ht="20.100000000000001" customHeight="1" thickBot="1">
      <c r="A29" s="289" t="s">
        <v>721</v>
      </c>
      <c r="B29" s="290"/>
      <c r="C29" s="290"/>
      <c r="D29" s="291">
        <v>394</v>
      </c>
      <c r="E29" s="292">
        <v>6.0000000000000001E-3</v>
      </c>
      <c r="F29" s="293">
        <v>86</v>
      </c>
      <c r="G29" s="294">
        <v>1E-3</v>
      </c>
      <c r="H29" s="295">
        <v>111</v>
      </c>
      <c r="I29" s="296">
        <v>2E-3</v>
      </c>
      <c r="J29" s="297">
        <v>591</v>
      </c>
      <c r="K29" s="298">
        <v>9.0000000000000011E-3</v>
      </c>
      <c r="M29" s="299">
        <v>0.76</v>
      </c>
      <c r="N29" s="300">
        <v>0.68030949207458113</v>
      </c>
      <c r="O29" s="277"/>
      <c r="P29" s="318" t="s">
        <v>6</v>
      </c>
      <c r="Q29" s="1059">
        <v>1</v>
      </c>
      <c r="R29" s="280"/>
      <c r="S29" s="301"/>
      <c r="T29" s="302"/>
    </row>
    <row r="30" spans="1:21" ht="17.25" customHeight="1" thickBot="1">
      <c r="A30" s="304"/>
      <c r="B30" s="305"/>
      <c r="C30" s="305"/>
      <c r="D30" s="306">
        <v>30377</v>
      </c>
      <c r="E30" s="307">
        <v>0.48</v>
      </c>
      <c r="F30" s="308">
        <v>13315</v>
      </c>
      <c r="G30" s="307">
        <v>0.21000000000000002</v>
      </c>
      <c r="H30" s="309">
        <v>19628</v>
      </c>
      <c r="I30" s="307">
        <v>0.31000000000000005</v>
      </c>
      <c r="J30" s="310">
        <v>63320</v>
      </c>
      <c r="K30" s="311">
        <v>1</v>
      </c>
      <c r="M30" s="312">
        <v>0.69</v>
      </c>
      <c r="N30" s="313">
        <v>0.6508228821130656</v>
      </c>
      <c r="O30" s="314"/>
      <c r="P30" s="913"/>
      <c r="Q30" s="914"/>
      <c r="R30" s="317"/>
      <c r="S30" s="315"/>
      <c r="T30" s="316"/>
    </row>
    <row r="31" spans="1:21" ht="17.25" customHeight="1">
      <c r="A31" s="266" t="s">
        <v>647</v>
      </c>
      <c r="B31" s="343"/>
      <c r="C31" s="343"/>
      <c r="D31" s="1612"/>
      <c r="E31" s="269"/>
      <c r="F31" s="270">
        <v>1076</v>
      </c>
      <c r="G31" s="287"/>
      <c r="H31" s="271"/>
      <c r="I31" s="272"/>
      <c r="J31" s="273">
        <v>1076</v>
      </c>
      <c r="K31" s="1611"/>
      <c r="M31" s="327"/>
      <c r="N31" s="327"/>
      <c r="O31" s="314"/>
      <c r="P31" s="315"/>
      <c r="Q31" s="316"/>
      <c r="R31" s="317"/>
      <c r="S31" s="315"/>
      <c r="T31" s="316"/>
    </row>
    <row r="32" spans="1:21" ht="20.100000000000001" customHeight="1">
      <c r="A32" s="319" t="s">
        <v>722</v>
      </c>
      <c r="B32" s="320"/>
      <c r="C32" s="320"/>
      <c r="D32" s="321">
        <v>1849</v>
      </c>
      <c r="E32" s="322"/>
      <c r="F32" s="323">
        <v>2903</v>
      </c>
      <c r="G32" s="322"/>
      <c r="H32" s="323"/>
      <c r="I32" s="325"/>
      <c r="J32" s="326">
        <v>4752</v>
      </c>
      <c r="K32" s="325"/>
      <c r="L32" s="327"/>
      <c r="M32" s="344"/>
      <c r="N32" s="344"/>
      <c r="O32" s="328"/>
      <c r="P32" s="329"/>
      <c r="Q32" s="328"/>
      <c r="R32" s="329"/>
      <c r="S32" s="330"/>
      <c r="T32" s="329"/>
    </row>
    <row r="33" spans="1:21" ht="17.25" customHeight="1" thickBot="1">
      <c r="A33" s="331" t="s">
        <v>6</v>
      </c>
      <c r="B33" s="332"/>
      <c r="C33" s="332"/>
      <c r="D33" s="333">
        <v>32226</v>
      </c>
      <c r="E33" s="334">
        <v>0.46600000000000003</v>
      </c>
      <c r="F33" s="335">
        <v>17294</v>
      </c>
      <c r="G33" s="334">
        <v>0.25</v>
      </c>
      <c r="H33" s="335">
        <v>19628</v>
      </c>
      <c r="I33" s="336">
        <v>0.28399999999999997</v>
      </c>
      <c r="J33" s="337">
        <v>69148</v>
      </c>
      <c r="K33" s="336">
        <v>1</v>
      </c>
      <c r="L33" s="327"/>
      <c r="O33" s="314"/>
      <c r="Q33" s="314"/>
      <c r="R33" s="338"/>
      <c r="S33" s="339"/>
      <c r="T33" s="338"/>
    </row>
    <row r="34" spans="1:21" ht="17.25" customHeight="1" thickBot="1"/>
    <row r="35" spans="1:21" ht="17.25" customHeight="1" thickBot="1">
      <c r="D35" s="2656" t="s">
        <v>561</v>
      </c>
      <c r="E35" s="2657"/>
      <c r="F35" s="2657"/>
      <c r="G35" s="2657"/>
      <c r="H35" s="2657"/>
      <c r="I35" s="2657"/>
      <c r="J35" s="2657"/>
      <c r="K35" s="2657"/>
      <c r="L35" s="2657"/>
      <c r="M35" s="2657"/>
      <c r="N35" s="2657"/>
      <c r="O35" s="2657"/>
      <c r="P35" s="2657"/>
      <c r="Q35" s="2657"/>
      <c r="R35" s="2657"/>
      <c r="S35" s="2657"/>
      <c r="T35" s="2658"/>
    </row>
    <row r="36" spans="1:21" ht="39" customHeight="1" thickBot="1">
      <c r="A36" s="2673" t="s">
        <v>199</v>
      </c>
      <c r="B36" s="2673"/>
      <c r="C36" s="2674"/>
      <c r="D36" s="2659" t="s">
        <v>209</v>
      </c>
      <c r="E36" s="2660"/>
      <c r="F36" s="2660"/>
      <c r="G36" s="2660"/>
      <c r="H36" s="2660"/>
      <c r="I36" s="2660"/>
      <c r="J36" s="2660"/>
      <c r="K36" s="2661"/>
      <c r="L36" s="1099"/>
      <c r="M36" s="2662" t="s">
        <v>720</v>
      </c>
      <c r="N36" s="2663"/>
      <c r="O36" s="1100"/>
      <c r="P36" s="2653" t="s">
        <v>725</v>
      </c>
      <c r="Q36" s="2654"/>
      <c r="R36" s="1101"/>
      <c r="S36" s="2653" t="s">
        <v>726</v>
      </c>
      <c r="T36" s="2654"/>
      <c r="U36" s="263"/>
    </row>
    <row r="37" spans="1:21" ht="19.5" customHeight="1" thickBot="1">
      <c r="A37" s="264"/>
      <c r="B37" s="265"/>
      <c r="C37" s="265"/>
      <c r="D37" s="2664" t="s">
        <v>210</v>
      </c>
      <c r="E37" s="2665"/>
      <c r="F37" s="2666" t="s">
        <v>211</v>
      </c>
      <c r="G37" s="2666"/>
      <c r="H37" s="2667" t="s">
        <v>212</v>
      </c>
      <c r="I37" s="2668"/>
      <c r="J37" s="2664" t="s">
        <v>6</v>
      </c>
      <c r="K37" s="2669"/>
      <c r="L37" s="1099"/>
      <c r="M37" s="1102" t="s">
        <v>724</v>
      </c>
      <c r="N37" s="1103" t="s">
        <v>723</v>
      </c>
      <c r="O37" s="1104"/>
      <c r="P37" s="1105"/>
      <c r="Q37" s="1106" t="s">
        <v>162</v>
      </c>
      <c r="R37" s="1107"/>
      <c r="S37" s="1105"/>
      <c r="T37" s="1106" t="s">
        <v>162</v>
      </c>
    </row>
    <row r="38" spans="1:21" ht="17.25" customHeight="1">
      <c r="A38" s="266" t="s">
        <v>213</v>
      </c>
      <c r="B38" s="267"/>
      <c r="C38" s="267"/>
      <c r="D38" s="268">
        <v>13966</v>
      </c>
      <c r="E38" s="269">
        <v>0.24399999999999999</v>
      </c>
      <c r="F38" s="270">
        <v>8034</v>
      </c>
      <c r="G38" s="269">
        <v>0.14000000000000001</v>
      </c>
      <c r="H38" s="271">
        <v>12881</v>
      </c>
      <c r="I38" s="272">
        <v>0.22500000000000001</v>
      </c>
      <c r="J38" s="273">
        <v>34881</v>
      </c>
      <c r="K38" s="274">
        <v>0.60899999999999999</v>
      </c>
      <c r="M38" s="275">
        <v>0.71</v>
      </c>
      <c r="N38" s="276">
        <v>0.70219693131203487</v>
      </c>
      <c r="O38" s="277"/>
      <c r="P38" s="281" t="s">
        <v>351</v>
      </c>
      <c r="Q38" s="279">
        <v>5.7000000000000002E-2</v>
      </c>
      <c r="R38" s="280"/>
      <c r="S38" s="278" t="s">
        <v>218</v>
      </c>
      <c r="T38" s="279">
        <v>0.20399999999999999</v>
      </c>
    </row>
    <row r="39" spans="1:21" ht="17.25" customHeight="1">
      <c r="A39" s="266" t="s">
        <v>214</v>
      </c>
      <c r="B39" s="267"/>
      <c r="C39" s="267"/>
      <c r="D39" s="268">
        <v>6051</v>
      </c>
      <c r="E39" s="269">
        <v>0.106</v>
      </c>
      <c r="F39" s="270">
        <v>3199</v>
      </c>
      <c r="G39" s="269">
        <v>5.5E-2</v>
      </c>
      <c r="H39" s="271">
        <v>4052</v>
      </c>
      <c r="I39" s="272">
        <v>7.0999999999999994E-2</v>
      </c>
      <c r="J39" s="273">
        <v>13302</v>
      </c>
      <c r="K39" s="274">
        <v>0.23199999999999998</v>
      </c>
      <c r="M39" s="275">
        <v>0.68</v>
      </c>
      <c r="N39" s="276">
        <v>0.62075388845071922</v>
      </c>
      <c r="O39" s="277"/>
      <c r="P39" s="284" t="s">
        <v>352</v>
      </c>
      <c r="Q39" s="283">
        <v>0.28699999999999998</v>
      </c>
      <c r="R39" s="280"/>
      <c r="S39" s="282" t="s">
        <v>219</v>
      </c>
      <c r="T39" s="283">
        <v>0.45800000000000002</v>
      </c>
    </row>
    <row r="40" spans="1:21" ht="17.25" customHeight="1">
      <c r="A40" s="266" t="s">
        <v>215</v>
      </c>
      <c r="B40" s="267"/>
      <c r="C40" s="267"/>
      <c r="D40" s="268">
        <v>1853</v>
      </c>
      <c r="E40" s="269">
        <v>3.2000000000000001E-2</v>
      </c>
      <c r="F40" s="270">
        <v>755</v>
      </c>
      <c r="G40" s="269">
        <v>1.4E-2</v>
      </c>
      <c r="H40" s="271">
        <v>925</v>
      </c>
      <c r="I40" s="272">
        <v>1.6E-2</v>
      </c>
      <c r="J40" s="273">
        <v>3533</v>
      </c>
      <c r="K40" s="274">
        <v>6.2E-2</v>
      </c>
      <c r="M40" s="275">
        <v>0.73</v>
      </c>
      <c r="N40" s="276">
        <v>0.67470137676680109</v>
      </c>
      <c r="O40" s="277"/>
      <c r="P40" s="284" t="s">
        <v>353</v>
      </c>
      <c r="Q40" s="283">
        <v>0.19600000000000001</v>
      </c>
      <c r="R40" s="280"/>
      <c r="S40" s="282" t="s">
        <v>220</v>
      </c>
      <c r="T40" s="283">
        <v>0.315</v>
      </c>
    </row>
    <row r="41" spans="1:21" ht="17.25" customHeight="1">
      <c r="A41" s="266" t="s">
        <v>364</v>
      </c>
      <c r="B41" s="267"/>
      <c r="C41" s="267"/>
      <c r="D41" s="268">
        <v>1524</v>
      </c>
      <c r="E41" s="269">
        <v>2.7E-2</v>
      </c>
      <c r="F41" s="270">
        <v>656</v>
      </c>
      <c r="G41" s="269">
        <v>1.0999999999999999E-2</v>
      </c>
      <c r="H41" s="271">
        <v>1000</v>
      </c>
      <c r="I41" s="272">
        <v>1.7000000000000001E-2</v>
      </c>
      <c r="J41" s="273">
        <v>3180</v>
      </c>
      <c r="K41" s="274">
        <v>5.5E-2</v>
      </c>
      <c r="M41" s="275">
        <v>0.63</v>
      </c>
      <c r="N41" s="276">
        <v>0.5417121443544527</v>
      </c>
      <c r="O41" s="277"/>
      <c r="P41" s="284" t="s">
        <v>354</v>
      </c>
      <c r="Q41" s="283">
        <v>0.27800000000000002</v>
      </c>
      <c r="R41" s="280"/>
      <c r="S41" s="282" t="s">
        <v>221</v>
      </c>
      <c r="T41" s="283">
        <v>2.3E-2</v>
      </c>
    </row>
    <row r="42" spans="1:21" ht="17.25" customHeight="1">
      <c r="A42" s="266" t="s">
        <v>365</v>
      </c>
      <c r="B42" s="267"/>
      <c r="C42" s="267"/>
      <c r="D42" s="268">
        <v>576</v>
      </c>
      <c r="E42" s="269">
        <v>0.01</v>
      </c>
      <c r="F42" s="270">
        <v>231</v>
      </c>
      <c r="G42" s="269">
        <v>4.0000000000000001E-3</v>
      </c>
      <c r="H42" s="271">
        <v>233</v>
      </c>
      <c r="I42" s="272">
        <v>4.0000000000000001E-3</v>
      </c>
      <c r="J42" s="273">
        <v>1040</v>
      </c>
      <c r="K42" s="274">
        <v>1.8000000000000002E-2</v>
      </c>
      <c r="M42" s="275">
        <v>0.74</v>
      </c>
      <c r="N42" s="276">
        <v>0.64830086174306656</v>
      </c>
      <c r="O42" s="277"/>
      <c r="P42" s="284" t="s">
        <v>355</v>
      </c>
      <c r="Q42" s="283">
        <v>0.106</v>
      </c>
      <c r="R42" s="280"/>
      <c r="S42" s="285" t="s">
        <v>231</v>
      </c>
      <c r="T42" s="286">
        <v>0</v>
      </c>
    </row>
    <row r="43" spans="1:21" ht="17.25" customHeight="1" thickBot="1">
      <c r="A43" s="266" t="s">
        <v>216</v>
      </c>
      <c r="B43" s="267"/>
      <c r="C43" s="267"/>
      <c r="D43" s="268">
        <v>314</v>
      </c>
      <c r="E43" s="269">
        <v>5.0000000000000001E-3</v>
      </c>
      <c r="F43" s="270">
        <v>103</v>
      </c>
      <c r="G43" s="287">
        <v>2E-3</v>
      </c>
      <c r="H43" s="271">
        <v>172</v>
      </c>
      <c r="I43" s="272">
        <v>3.0000000000000001E-3</v>
      </c>
      <c r="J43" s="273">
        <v>589</v>
      </c>
      <c r="K43" s="274">
        <v>0.01</v>
      </c>
      <c r="M43" s="275">
        <v>0.74</v>
      </c>
      <c r="N43" s="276">
        <v>0.70044615276621947</v>
      </c>
      <c r="O43" s="277"/>
      <c r="P43" s="284" t="s">
        <v>356</v>
      </c>
      <c r="Q43" s="283">
        <v>3.9E-2</v>
      </c>
      <c r="R43" s="280"/>
      <c r="S43" s="288" t="s">
        <v>6</v>
      </c>
      <c r="T43" s="1059">
        <v>1</v>
      </c>
    </row>
    <row r="44" spans="1:21" ht="17.25" customHeight="1">
      <c r="A44" s="266" t="s">
        <v>217</v>
      </c>
      <c r="B44" s="267"/>
      <c r="C44" s="267"/>
      <c r="D44" s="268">
        <v>144</v>
      </c>
      <c r="E44" s="269">
        <v>3.0000000000000001E-3</v>
      </c>
      <c r="F44" s="270">
        <v>53</v>
      </c>
      <c r="G44" s="287">
        <v>1E-3</v>
      </c>
      <c r="H44" s="271">
        <v>126</v>
      </c>
      <c r="I44" s="272">
        <v>2E-3</v>
      </c>
      <c r="J44" s="273">
        <v>323</v>
      </c>
      <c r="K44" s="274">
        <v>6.0000000000000001E-3</v>
      </c>
      <c r="M44" s="275">
        <v>0.74</v>
      </c>
      <c r="N44" s="276">
        <v>0.65036870467638297</v>
      </c>
      <c r="O44" s="277"/>
      <c r="P44" s="303" t="s">
        <v>473</v>
      </c>
      <c r="Q44" s="286">
        <v>3.6999999999999998E-2</v>
      </c>
      <c r="R44" s="280"/>
      <c r="S44" s="301"/>
      <c r="T44" s="302"/>
    </row>
    <row r="45" spans="1:21" ht="20.25" customHeight="1" thickBot="1">
      <c r="A45" s="289" t="s">
        <v>721</v>
      </c>
      <c r="B45" s="290"/>
      <c r="C45" s="290"/>
      <c r="D45" s="291">
        <v>254</v>
      </c>
      <c r="E45" s="292">
        <v>4.0000000000000001E-3</v>
      </c>
      <c r="F45" s="293">
        <v>83</v>
      </c>
      <c r="G45" s="294">
        <v>2E-3</v>
      </c>
      <c r="H45" s="295">
        <v>108</v>
      </c>
      <c r="I45" s="296">
        <v>2E-3</v>
      </c>
      <c r="J45" s="297">
        <v>445</v>
      </c>
      <c r="K45" s="298">
        <v>8.0000000000000002E-3</v>
      </c>
      <c r="M45" s="299">
        <v>0.77</v>
      </c>
      <c r="N45" s="300">
        <v>0.68210122587872879</v>
      </c>
      <c r="O45" s="277"/>
      <c r="P45" s="318" t="s">
        <v>6</v>
      </c>
      <c r="Q45" s="1059">
        <v>1</v>
      </c>
      <c r="R45" s="280"/>
      <c r="S45" s="301"/>
      <c r="T45" s="302"/>
    </row>
    <row r="46" spans="1:21" ht="17.25" customHeight="1" thickBot="1">
      <c r="A46" s="304"/>
      <c r="B46" s="305"/>
      <c r="C46" s="305"/>
      <c r="D46" s="306">
        <v>24682</v>
      </c>
      <c r="E46" s="307">
        <v>0.43100000000000005</v>
      </c>
      <c r="F46" s="308">
        <v>13114</v>
      </c>
      <c r="G46" s="307">
        <v>0.22900000000000004</v>
      </c>
      <c r="H46" s="309">
        <v>19497</v>
      </c>
      <c r="I46" s="307">
        <v>0.34</v>
      </c>
      <c r="J46" s="310">
        <v>57293</v>
      </c>
      <c r="K46" s="311">
        <v>1.0000000000000002</v>
      </c>
      <c r="M46" s="312">
        <v>0.69</v>
      </c>
      <c r="N46" s="313">
        <v>0.65543633007978641</v>
      </c>
      <c r="O46" s="314"/>
      <c r="P46" s="913"/>
      <c r="Q46" s="914"/>
      <c r="R46" s="317"/>
      <c r="S46" s="315"/>
      <c r="T46" s="316"/>
    </row>
    <row r="47" spans="1:21" ht="17.25" customHeight="1">
      <c r="A47" s="266" t="s">
        <v>647</v>
      </c>
      <c r="B47" s="343"/>
      <c r="C47" s="343"/>
      <c r="D47" s="1612"/>
      <c r="E47" s="269"/>
      <c r="F47" s="270">
        <v>972</v>
      </c>
      <c r="G47" s="287"/>
      <c r="H47" s="271"/>
      <c r="I47" s="272"/>
      <c r="J47" s="273">
        <v>972</v>
      </c>
      <c r="K47" s="1611"/>
      <c r="M47" s="327"/>
      <c r="N47" s="327"/>
      <c r="O47" s="314"/>
      <c r="P47" s="315"/>
      <c r="Q47" s="316"/>
      <c r="R47" s="317"/>
      <c r="S47" s="315"/>
      <c r="T47" s="316"/>
    </row>
    <row r="48" spans="1:21" ht="20.25" customHeight="1">
      <c r="A48" s="319" t="s">
        <v>722</v>
      </c>
      <c r="B48" s="320"/>
      <c r="C48" s="320"/>
      <c r="D48" s="321">
        <v>7336</v>
      </c>
      <c r="E48" s="322"/>
      <c r="F48" s="323">
        <v>2764</v>
      </c>
      <c r="G48" s="322"/>
      <c r="H48" s="323"/>
      <c r="I48" s="325"/>
      <c r="J48" s="326">
        <v>10100</v>
      </c>
      <c r="K48" s="325"/>
      <c r="L48" s="327"/>
      <c r="M48" s="344"/>
      <c r="N48" s="344"/>
      <c r="O48" s="328"/>
      <c r="P48" s="329"/>
      <c r="Q48" s="328"/>
      <c r="R48" s="329"/>
      <c r="S48" s="330"/>
      <c r="T48" s="329"/>
    </row>
    <row r="49" spans="1:23" ht="17.25" customHeight="1" thickBot="1">
      <c r="A49" s="331" t="s">
        <v>6</v>
      </c>
      <c r="B49" s="332"/>
      <c r="C49" s="332"/>
      <c r="D49" s="333">
        <v>32018</v>
      </c>
      <c r="E49" s="334">
        <v>0.46800000000000003</v>
      </c>
      <c r="F49" s="335">
        <v>16850</v>
      </c>
      <c r="G49" s="334">
        <v>0.247</v>
      </c>
      <c r="H49" s="335">
        <v>19497</v>
      </c>
      <c r="I49" s="336">
        <v>0.28499999999999998</v>
      </c>
      <c r="J49" s="337">
        <v>68365</v>
      </c>
      <c r="K49" s="336">
        <v>1.0000000000000002</v>
      </c>
      <c r="L49" s="327"/>
      <c r="O49" s="314"/>
      <c r="Q49" s="314"/>
      <c r="R49" s="338"/>
      <c r="S49" s="339"/>
      <c r="T49" s="338"/>
    </row>
    <row r="50" spans="1:23" ht="17.25" customHeight="1" thickBot="1">
      <c r="A50" s="343"/>
      <c r="B50" s="343"/>
      <c r="C50" s="343"/>
      <c r="D50" s="314"/>
      <c r="E50" s="317"/>
      <c r="F50" s="314"/>
      <c r="G50" s="317"/>
      <c r="H50" s="314"/>
      <c r="I50" s="317"/>
      <c r="J50" s="340"/>
      <c r="K50" s="341"/>
      <c r="M50" s="314"/>
      <c r="N50" s="317"/>
      <c r="O50" s="314"/>
      <c r="P50" s="317"/>
      <c r="Q50" s="314"/>
      <c r="R50" s="317"/>
      <c r="S50" s="340"/>
      <c r="T50" s="341"/>
    </row>
    <row r="51" spans="1:23" ht="17.25" customHeight="1" thickBot="1">
      <c r="D51" s="2656" t="s">
        <v>562</v>
      </c>
      <c r="E51" s="2657"/>
      <c r="F51" s="2657"/>
      <c r="G51" s="2657"/>
      <c r="H51" s="2657"/>
      <c r="I51" s="2657"/>
      <c r="J51" s="2657"/>
      <c r="K51" s="2657"/>
      <c r="L51" s="2657"/>
      <c r="M51" s="2657"/>
      <c r="N51" s="2657"/>
      <c r="O51" s="2657"/>
      <c r="P51" s="2657"/>
      <c r="Q51" s="2657"/>
      <c r="R51" s="2657"/>
      <c r="S51" s="2657"/>
      <c r="T51" s="2658"/>
    </row>
    <row r="52" spans="1:23" ht="39" customHeight="1" thickBot="1">
      <c r="A52" s="2673" t="s">
        <v>199</v>
      </c>
      <c r="B52" s="2673"/>
      <c r="C52" s="2674"/>
      <c r="D52" s="2659" t="s">
        <v>209</v>
      </c>
      <c r="E52" s="2660"/>
      <c r="F52" s="2660"/>
      <c r="G52" s="2660"/>
      <c r="H52" s="2660"/>
      <c r="I52" s="2660"/>
      <c r="J52" s="2660"/>
      <c r="K52" s="2661"/>
      <c r="L52" s="1099"/>
      <c r="M52" s="2662" t="s">
        <v>720</v>
      </c>
      <c r="N52" s="2663"/>
      <c r="O52" s="1100"/>
      <c r="P52" s="2653" t="s">
        <v>725</v>
      </c>
      <c r="Q52" s="2654"/>
      <c r="R52" s="1101"/>
      <c r="S52" s="2653" t="s">
        <v>726</v>
      </c>
      <c r="T52" s="2654"/>
      <c r="U52" s="263"/>
    </row>
    <row r="53" spans="1:23" ht="20.100000000000001" customHeight="1" thickBot="1">
      <c r="A53" s="264"/>
      <c r="B53" s="265"/>
      <c r="C53" s="265"/>
      <c r="D53" s="2664" t="s">
        <v>210</v>
      </c>
      <c r="E53" s="2665"/>
      <c r="F53" s="2666" t="s">
        <v>211</v>
      </c>
      <c r="G53" s="2666"/>
      <c r="H53" s="2667" t="s">
        <v>212</v>
      </c>
      <c r="I53" s="2668"/>
      <c r="J53" s="2664" t="s">
        <v>6</v>
      </c>
      <c r="K53" s="2669"/>
      <c r="L53" s="1099"/>
      <c r="M53" s="1102" t="s">
        <v>724</v>
      </c>
      <c r="N53" s="1103" t="s">
        <v>723</v>
      </c>
      <c r="O53" s="1104"/>
      <c r="P53" s="1105"/>
      <c r="Q53" s="1106" t="s">
        <v>162</v>
      </c>
      <c r="R53" s="1107"/>
      <c r="S53" s="1105"/>
      <c r="T53" s="1106" t="s">
        <v>162</v>
      </c>
    </row>
    <row r="54" spans="1:23" ht="17.25" customHeight="1">
      <c r="A54" s="266" t="s">
        <v>213</v>
      </c>
      <c r="B54" s="267"/>
      <c r="C54" s="267"/>
      <c r="D54" s="268">
        <v>13901</v>
      </c>
      <c r="E54" s="269">
        <v>0.24399999999999999</v>
      </c>
      <c r="F54" s="270">
        <v>8164</v>
      </c>
      <c r="G54" s="269">
        <v>0.14299999999999999</v>
      </c>
      <c r="H54" s="271">
        <v>12653</v>
      </c>
      <c r="I54" s="272">
        <v>0.222</v>
      </c>
      <c r="J54" s="1356">
        <v>34718</v>
      </c>
      <c r="K54" s="274">
        <v>0.60899999999999999</v>
      </c>
      <c r="M54" s="275">
        <v>0.71</v>
      </c>
      <c r="N54" s="276">
        <v>0.69378114417995762</v>
      </c>
      <c r="O54" s="277"/>
      <c r="P54" s="281" t="s">
        <v>351</v>
      </c>
      <c r="Q54" s="279">
        <v>5.6000000000000001E-2</v>
      </c>
      <c r="R54" s="280"/>
      <c r="S54" s="278" t="s">
        <v>218</v>
      </c>
      <c r="T54" s="279">
        <v>0.20699999999999999</v>
      </c>
    </row>
    <row r="55" spans="1:23" ht="17.25" customHeight="1">
      <c r="A55" s="266" t="s">
        <v>214</v>
      </c>
      <c r="B55" s="267"/>
      <c r="C55" s="267"/>
      <c r="D55" s="268">
        <v>6162</v>
      </c>
      <c r="E55" s="269">
        <v>0.108</v>
      </c>
      <c r="F55" s="270">
        <v>3062</v>
      </c>
      <c r="G55" s="269">
        <v>5.3999999999999999E-2</v>
      </c>
      <c r="H55" s="271">
        <v>3983</v>
      </c>
      <c r="I55" s="272">
        <v>7.0000000000000007E-2</v>
      </c>
      <c r="J55" s="1356">
        <v>13207</v>
      </c>
      <c r="K55" s="274">
        <v>0.23200000000000001</v>
      </c>
      <c r="M55" s="275">
        <v>0.69</v>
      </c>
      <c r="N55" s="276">
        <v>0.6485492395452912</v>
      </c>
      <c r="O55" s="277"/>
      <c r="P55" s="284" t="s">
        <v>352</v>
      </c>
      <c r="Q55" s="283">
        <v>0.27600000000000002</v>
      </c>
      <c r="R55" s="280"/>
      <c r="S55" s="282" t="s">
        <v>219</v>
      </c>
      <c r="T55" s="283">
        <v>0.434</v>
      </c>
    </row>
    <row r="56" spans="1:23" ht="17.25" customHeight="1">
      <c r="A56" s="266" t="s">
        <v>215</v>
      </c>
      <c r="B56" s="267"/>
      <c r="C56" s="267"/>
      <c r="D56" s="268">
        <v>1929</v>
      </c>
      <c r="E56" s="269">
        <v>3.4000000000000002E-2</v>
      </c>
      <c r="F56" s="270">
        <v>763</v>
      </c>
      <c r="G56" s="269">
        <v>1.2999999999999999E-2</v>
      </c>
      <c r="H56" s="271">
        <v>912</v>
      </c>
      <c r="I56" s="272">
        <v>1.6E-2</v>
      </c>
      <c r="J56" s="1356">
        <v>3604</v>
      </c>
      <c r="K56" s="274">
        <v>6.3E-2</v>
      </c>
      <c r="M56" s="275">
        <v>0.72</v>
      </c>
      <c r="N56" s="276">
        <v>0.7162776942374719</v>
      </c>
      <c r="O56" s="277"/>
      <c r="P56" s="284" t="s">
        <v>353</v>
      </c>
      <c r="Q56" s="283">
        <v>0.2</v>
      </c>
      <c r="R56" s="280"/>
      <c r="S56" s="282" t="s">
        <v>220</v>
      </c>
      <c r="T56" s="283">
        <v>0.33400000000000002</v>
      </c>
    </row>
    <row r="57" spans="1:23" ht="17.25" customHeight="1">
      <c r="A57" s="266" t="s">
        <v>364</v>
      </c>
      <c r="B57" s="267"/>
      <c r="C57" s="267"/>
      <c r="D57" s="268">
        <v>1540</v>
      </c>
      <c r="E57" s="269">
        <v>2.7E-2</v>
      </c>
      <c r="F57" s="270">
        <v>578</v>
      </c>
      <c r="G57" s="269">
        <v>1.0999999999999999E-2</v>
      </c>
      <c r="H57" s="271">
        <v>981</v>
      </c>
      <c r="I57" s="272">
        <v>1.7000000000000001E-2</v>
      </c>
      <c r="J57" s="1356">
        <v>3099</v>
      </c>
      <c r="K57" s="274">
        <v>5.5E-2</v>
      </c>
      <c r="M57" s="275">
        <v>0.63</v>
      </c>
      <c r="N57" s="276">
        <v>0.54403490531903398</v>
      </c>
      <c r="O57" s="277"/>
      <c r="P57" s="284" t="s">
        <v>354</v>
      </c>
      <c r="Q57" s="283">
        <v>0.29199999999999998</v>
      </c>
      <c r="R57" s="280"/>
      <c r="S57" s="282" t="s">
        <v>221</v>
      </c>
      <c r="T57" s="283">
        <v>2.5000000000000001E-2</v>
      </c>
    </row>
    <row r="58" spans="1:23" ht="17.25" customHeight="1">
      <c r="A58" s="266" t="s">
        <v>365</v>
      </c>
      <c r="B58" s="267"/>
      <c r="C58" s="267"/>
      <c r="D58" s="268">
        <v>572</v>
      </c>
      <c r="E58" s="269">
        <v>0.01</v>
      </c>
      <c r="F58" s="270">
        <v>229</v>
      </c>
      <c r="G58" s="269">
        <v>4.0000000000000001E-3</v>
      </c>
      <c r="H58" s="271">
        <v>234</v>
      </c>
      <c r="I58" s="272">
        <v>4.0000000000000001E-3</v>
      </c>
      <c r="J58" s="1356">
        <v>1035</v>
      </c>
      <c r="K58" s="274">
        <v>1.8000000000000002E-2</v>
      </c>
      <c r="M58" s="275">
        <v>0.73</v>
      </c>
      <c r="N58" s="276">
        <v>0.70748995891445576</v>
      </c>
      <c r="O58" s="277"/>
      <c r="P58" s="284" t="s">
        <v>355</v>
      </c>
      <c r="Q58" s="283">
        <v>0.105</v>
      </c>
      <c r="R58" s="280"/>
      <c r="S58" s="285" t="s">
        <v>231</v>
      </c>
      <c r="T58" s="286">
        <v>0</v>
      </c>
    </row>
    <row r="59" spans="1:23" ht="17.25" customHeight="1" thickBot="1">
      <c r="A59" s="266" t="s">
        <v>216</v>
      </c>
      <c r="B59" s="267"/>
      <c r="C59" s="267"/>
      <c r="D59" s="268">
        <v>296</v>
      </c>
      <c r="E59" s="269">
        <v>5.0000000000000001E-3</v>
      </c>
      <c r="F59" s="270">
        <v>101</v>
      </c>
      <c r="G59" s="287">
        <v>2E-3</v>
      </c>
      <c r="H59" s="271">
        <v>168</v>
      </c>
      <c r="I59" s="272">
        <v>3.0000000000000001E-3</v>
      </c>
      <c r="J59" s="1356">
        <v>565</v>
      </c>
      <c r="K59" s="274">
        <v>0.01</v>
      </c>
      <c r="M59" s="275">
        <v>0.75</v>
      </c>
      <c r="N59" s="276">
        <v>0.69898758206262712</v>
      </c>
      <c r="O59" s="277"/>
      <c r="P59" s="284" t="s">
        <v>356</v>
      </c>
      <c r="Q59" s="283">
        <v>3.9E-2</v>
      </c>
      <c r="R59" s="280"/>
      <c r="S59" s="288" t="s">
        <v>6</v>
      </c>
      <c r="T59" s="1059">
        <v>1</v>
      </c>
    </row>
    <row r="60" spans="1:23" ht="17.25" customHeight="1">
      <c r="A60" s="266" t="s">
        <v>217</v>
      </c>
      <c r="B60" s="267"/>
      <c r="C60" s="267"/>
      <c r="D60" s="268">
        <v>133</v>
      </c>
      <c r="E60" s="269">
        <v>2E-3</v>
      </c>
      <c r="F60" s="270">
        <v>50</v>
      </c>
      <c r="G60" s="287">
        <v>1E-3</v>
      </c>
      <c r="H60" s="271">
        <v>125</v>
      </c>
      <c r="I60" s="272">
        <v>2E-3</v>
      </c>
      <c r="J60" s="1356">
        <v>308</v>
      </c>
      <c r="K60" s="274">
        <v>5.0000000000000001E-3</v>
      </c>
      <c r="M60" s="275">
        <v>0.69</v>
      </c>
      <c r="N60" s="276">
        <v>0.69373874138860225</v>
      </c>
      <c r="O60" s="277"/>
      <c r="P60" s="303" t="s">
        <v>473</v>
      </c>
      <c r="Q60" s="286">
        <v>3.2000000000000001E-2</v>
      </c>
      <c r="R60" s="280"/>
      <c r="S60" s="301"/>
      <c r="T60" s="302"/>
    </row>
    <row r="61" spans="1:23" ht="20.25" customHeight="1" thickBot="1">
      <c r="A61" s="289" t="s">
        <v>727</v>
      </c>
      <c r="B61" s="290"/>
      <c r="C61" s="290"/>
      <c r="D61" s="291">
        <v>245</v>
      </c>
      <c r="E61" s="292">
        <v>5.0000000000000001E-3</v>
      </c>
      <c r="F61" s="293">
        <v>83</v>
      </c>
      <c r="G61" s="294">
        <v>1E-3</v>
      </c>
      <c r="H61" s="295">
        <v>105</v>
      </c>
      <c r="I61" s="296">
        <v>2E-3</v>
      </c>
      <c r="J61" s="1357">
        <v>433</v>
      </c>
      <c r="K61" s="298">
        <v>8.0000000000000002E-3</v>
      </c>
      <c r="M61" s="299">
        <v>0.76</v>
      </c>
      <c r="N61" s="300">
        <v>0.72930190461778266</v>
      </c>
      <c r="O61" s="277"/>
      <c r="P61" s="318" t="s">
        <v>6</v>
      </c>
      <c r="Q61" s="1059">
        <v>1</v>
      </c>
      <c r="R61" s="280"/>
      <c r="S61" s="301"/>
      <c r="T61" s="302"/>
    </row>
    <row r="62" spans="1:23" ht="17.25" customHeight="1" thickBot="1">
      <c r="A62" s="304"/>
      <c r="B62" s="305"/>
      <c r="C62" s="305"/>
      <c r="D62" s="306">
        <v>24778</v>
      </c>
      <c r="E62" s="307">
        <v>0.43500000000000005</v>
      </c>
      <c r="F62" s="308">
        <v>13030</v>
      </c>
      <c r="G62" s="307">
        <v>0.22900000000000001</v>
      </c>
      <c r="H62" s="309">
        <v>19161</v>
      </c>
      <c r="I62" s="307">
        <v>0.33600000000000008</v>
      </c>
      <c r="J62" s="1358">
        <v>56969</v>
      </c>
      <c r="K62" s="311">
        <v>1</v>
      </c>
      <c r="M62" s="312">
        <v>0.69</v>
      </c>
      <c r="N62" s="313">
        <v>0.66921463509059653</v>
      </c>
      <c r="O62" s="314"/>
      <c r="P62" s="913"/>
      <c r="Q62" s="914"/>
      <c r="R62" s="317"/>
      <c r="S62" s="315"/>
      <c r="T62" s="316"/>
    </row>
    <row r="63" spans="1:23" ht="20.25" customHeight="1">
      <c r="A63" s="266" t="s">
        <v>647</v>
      </c>
      <c r="B63" s="343"/>
      <c r="C63" s="343"/>
      <c r="D63" s="1612"/>
      <c r="E63" s="269"/>
      <c r="F63" s="270">
        <v>854</v>
      </c>
      <c r="G63" s="287"/>
      <c r="H63" s="271"/>
      <c r="I63" s="272"/>
      <c r="J63" s="273">
        <v>854</v>
      </c>
      <c r="K63" s="1611"/>
      <c r="M63" s="327"/>
      <c r="N63" s="327"/>
      <c r="O63" s="314"/>
      <c r="P63" s="315"/>
      <c r="Q63" s="316"/>
      <c r="R63" s="317"/>
      <c r="S63" s="315"/>
      <c r="T63" s="316"/>
    </row>
    <row r="64" spans="1:23" ht="17.25" customHeight="1">
      <c r="A64" s="319" t="s">
        <v>722</v>
      </c>
      <c r="B64" s="320"/>
      <c r="C64" s="320"/>
      <c r="D64" s="321">
        <v>6174</v>
      </c>
      <c r="E64" s="322"/>
      <c r="F64" s="323">
        <v>2695</v>
      </c>
      <c r="G64" s="322"/>
      <c r="H64" s="324"/>
      <c r="I64" s="325"/>
      <c r="J64" s="1359">
        <v>8869</v>
      </c>
      <c r="K64" s="325"/>
      <c r="L64" s="327"/>
      <c r="M64" s="344"/>
      <c r="N64" s="344"/>
      <c r="O64" s="328"/>
      <c r="P64" s="329"/>
      <c r="Q64" s="328"/>
      <c r="R64" s="329"/>
      <c r="S64" s="330"/>
      <c r="T64" s="329"/>
      <c r="V64" s="344"/>
      <c r="W64" s="344"/>
    </row>
    <row r="65" spans="1:23" ht="18" customHeight="1" thickBot="1">
      <c r="A65" s="331" t="s">
        <v>6</v>
      </c>
      <c r="B65" s="332"/>
      <c r="C65" s="332"/>
      <c r="D65" s="333">
        <v>30952</v>
      </c>
      <c r="E65" s="334">
        <v>0.46400000000000002</v>
      </c>
      <c r="F65" s="335">
        <v>16579</v>
      </c>
      <c r="G65" s="334">
        <v>0.249</v>
      </c>
      <c r="H65" s="335">
        <v>19161</v>
      </c>
      <c r="I65" s="336">
        <v>0.28699999999999998</v>
      </c>
      <c r="J65" s="1360">
        <v>66692</v>
      </c>
      <c r="K65" s="336">
        <v>1</v>
      </c>
      <c r="L65" s="327"/>
      <c r="O65" s="314"/>
      <c r="Q65" s="314"/>
      <c r="R65" s="338"/>
      <c r="S65" s="339"/>
      <c r="T65" s="338"/>
      <c r="V65" s="344"/>
      <c r="W65" s="344"/>
    </row>
    <row r="66" spans="1:23" ht="18.75" customHeight="1">
      <c r="A66" s="343"/>
      <c r="B66" s="343"/>
      <c r="C66" s="343"/>
      <c r="D66" s="314"/>
      <c r="E66" s="338"/>
      <c r="F66" s="314"/>
      <c r="G66" s="338"/>
      <c r="H66" s="314"/>
      <c r="I66" s="338"/>
      <c r="J66" s="2338"/>
      <c r="K66" s="338"/>
      <c r="L66" s="327"/>
      <c r="O66" s="314"/>
      <c r="Q66" s="314"/>
      <c r="R66" s="338"/>
      <c r="S66" s="339"/>
      <c r="T66" s="338"/>
      <c r="V66" s="344"/>
      <c r="W66" s="344"/>
    </row>
    <row r="67" spans="1:23" ht="18.75" customHeight="1">
      <c r="A67" s="1097" t="s">
        <v>719</v>
      </c>
      <c r="B67" s="343"/>
      <c r="C67" s="343"/>
      <c r="D67" s="314"/>
      <c r="E67" s="317"/>
      <c r="F67" s="314"/>
      <c r="G67" s="317"/>
      <c r="H67" s="314"/>
      <c r="I67" s="317"/>
      <c r="J67" s="340"/>
      <c r="K67" s="341"/>
      <c r="M67" s="314"/>
      <c r="N67" s="317"/>
      <c r="O67" s="314"/>
      <c r="P67" s="317"/>
      <c r="Q67" s="314"/>
      <c r="R67" s="317"/>
      <c r="S67" s="340"/>
      <c r="T67" s="341"/>
      <c r="V67" s="344"/>
      <c r="W67" s="344"/>
    </row>
    <row r="68" spans="1:23" ht="18" customHeight="1">
      <c r="A68" s="1097" t="s">
        <v>728</v>
      </c>
      <c r="B68" s="343"/>
      <c r="C68" s="343"/>
      <c r="D68" s="314"/>
      <c r="E68" s="317"/>
      <c r="F68" s="314"/>
      <c r="G68" s="317"/>
      <c r="H68" s="314"/>
      <c r="I68" s="317"/>
      <c r="J68" s="340"/>
      <c r="K68" s="341"/>
      <c r="M68" s="314"/>
      <c r="N68" s="317"/>
      <c r="O68" s="314"/>
      <c r="P68" s="317"/>
      <c r="Q68" s="314"/>
      <c r="R68" s="317"/>
      <c r="S68" s="340"/>
      <c r="T68" s="341"/>
      <c r="V68" s="344"/>
      <c r="W68" s="344"/>
    </row>
    <row r="69" spans="1:23" ht="18" customHeight="1">
      <c r="A69" s="1097" t="s">
        <v>729</v>
      </c>
      <c r="B69" s="343"/>
      <c r="C69" s="343"/>
      <c r="D69" s="314"/>
      <c r="E69" s="317"/>
      <c r="F69" s="314"/>
      <c r="G69" s="317"/>
      <c r="H69" s="314"/>
      <c r="I69" s="317"/>
      <c r="J69" s="340"/>
      <c r="K69" s="341"/>
      <c r="M69" s="314"/>
      <c r="N69" s="317"/>
      <c r="O69" s="314"/>
      <c r="P69" s="317"/>
      <c r="Q69" s="314"/>
      <c r="R69" s="317"/>
      <c r="S69" s="340"/>
      <c r="T69" s="341"/>
      <c r="V69" s="344"/>
      <c r="W69" s="344"/>
    </row>
    <row r="70" spans="1:23" ht="18" customHeight="1">
      <c r="A70" s="1097" t="s">
        <v>730</v>
      </c>
      <c r="B70" s="343"/>
      <c r="C70" s="343"/>
      <c r="D70" s="314"/>
      <c r="E70" s="317"/>
      <c r="F70" s="314"/>
      <c r="G70" s="317"/>
      <c r="H70" s="314"/>
      <c r="I70" s="317"/>
      <c r="J70" s="340"/>
      <c r="K70" s="341"/>
      <c r="M70" s="314"/>
      <c r="N70" s="317"/>
      <c r="O70" s="314"/>
      <c r="P70" s="317"/>
      <c r="Q70" s="314"/>
      <c r="R70" s="317"/>
      <c r="S70" s="340"/>
      <c r="T70" s="341"/>
      <c r="V70" s="344"/>
      <c r="W70" s="344"/>
    </row>
    <row r="71" spans="1:23" ht="18" customHeight="1">
      <c r="A71" s="1097" t="s">
        <v>731</v>
      </c>
      <c r="B71" s="343"/>
      <c r="C71" s="343"/>
      <c r="D71" s="314"/>
      <c r="E71" s="317"/>
      <c r="F71" s="314"/>
      <c r="G71" s="317"/>
      <c r="H71" s="314"/>
      <c r="I71" s="317"/>
      <c r="J71" s="340"/>
      <c r="K71" s="341"/>
      <c r="M71" s="314"/>
      <c r="N71" s="317"/>
      <c r="O71" s="314"/>
      <c r="P71" s="317"/>
      <c r="Q71" s="314"/>
      <c r="R71" s="317"/>
      <c r="S71" s="340"/>
      <c r="T71" s="341"/>
      <c r="V71" s="344"/>
      <c r="W71" s="344"/>
    </row>
    <row r="72" spans="1:23" ht="18" customHeight="1">
      <c r="A72" s="1097" t="s">
        <v>732</v>
      </c>
      <c r="B72" s="343"/>
      <c r="C72" s="343"/>
      <c r="D72" s="314"/>
      <c r="E72" s="317"/>
      <c r="F72" s="314"/>
      <c r="G72" s="317"/>
      <c r="H72" s="314"/>
      <c r="I72" s="317"/>
      <c r="J72" s="340"/>
      <c r="K72" s="341"/>
      <c r="M72" s="314"/>
      <c r="N72" s="317"/>
      <c r="O72" s="314"/>
      <c r="P72" s="317"/>
      <c r="Q72" s="314"/>
      <c r="R72" s="317"/>
      <c r="S72" s="340"/>
      <c r="T72" s="341"/>
      <c r="V72" s="344"/>
      <c r="W72" s="344"/>
    </row>
    <row r="73" spans="1:23" ht="18" customHeight="1">
      <c r="A73" s="1098" t="s">
        <v>736</v>
      </c>
      <c r="B73" s="343"/>
      <c r="C73" s="343"/>
      <c r="D73" s="314"/>
      <c r="E73" s="317"/>
      <c r="F73" s="314"/>
      <c r="G73" s="317"/>
      <c r="H73" s="314"/>
      <c r="I73" s="317"/>
      <c r="J73" s="340"/>
      <c r="K73" s="341"/>
      <c r="M73" s="314"/>
      <c r="N73" s="317"/>
      <c r="O73" s="314"/>
      <c r="P73" s="317"/>
      <c r="Q73" s="314"/>
      <c r="R73" s="317"/>
      <c r="S73" s="340"/>
      <c r="T73" s="341"/>
      <c r="V73" s="344"/>
      <c r="W73" s="344"/>
    </row>
    <row r="74" spans="1:23" ht="18" customHeight="1">
      <c r="A74" s="1097" t="s">
        <v>734</v>
      </c>
      <c r="B74" s="343"/>
      <c r="C74" s="343"/>
      <c r="D74" s="314"/>
      <c r="E74" s="317"/>
      <c r="F74" s="314"/>
      <c r="G74" s="317"/>
      <c r="H74" s="314"/>
      <c r="I74" s="317"/>
      <c r="J74" s="340"/>
      <c r="K74" s="341"/>
      <c r="M74" s="314"/>
      <c r="N74" s="317"/>
      <c r="O74" s="314"/>
      <c r="P74" s="317"/>
      <c r="Q74" s="314"/>
      <c r="R74" s="317"/>
      <c r="S74" s="340"/>
      <c r="T74" s="341"/>
      <c r="V74" s="344"/>
      <c r="W74" s="344"/>
    </row>
    <row r="75" spans="1:23" ht="18" customHeight="1">
      <c r="A75" s="1097" t="s">
        <v>735</v>
      </c>
      <c r="B75" s="348"/>
      <c r="C75" s="348"/>
      <c r="D75" s="349"/>
      <c r="E75" s="350"/>
      <c r="F75" s="349"/>
      <c r="G75" s="350"/>
      <c r="H75" s="349"/>
      <c r="I75" s="350"/>
      <c r="J75" s="351"/>
      <c r="K75" s="352"/>
      <c r="M75" s="349"/>
      <c r="N75" s="350"/>
      <c r="O75" s="349"/>
      <c r="P75" s="317"/>
      <c r="Q75" s="314"/>
      <c r="R75" s="317"/>
      <c r="S75" s="340"/>
      <c r="T75" s="341"/>
    </row>
    <row r="76" spans="1:23" ht="17.25" customHeight="1">
      <c r="A76" s="1097"/>
      <c r="B76" s="348"/>
      <c r="C76" s="348"/>
      <c r="D76" s="349"/>
      <c r="E76" s="350"/>
      <c r="F76" s="349"/>
      <c r="G76" s="350"/>
      <c r="H76" s="349"/>
      <c r="I76" s="350"/>
      <c r="J76" s="351"/>
      <c r="K76" s="352"/>
      <c r="M76" s="349"/>
      <c r="N76" s="350"/>
      <c r="O76" s="349"/>
      <c r="P76" s="317"/>
      <c r="Q76" s="314"/>
      <c r="R76" s="317"/>
      <c r="S76" s="340"/>
      <c r="T76" s="341"/>
    </row>
    <row r="77" spans="1:23" ht="17.25" customHeight="1">
      <c r="A77" s="1097"/>
      <c r="B77" s="348"/>
      <c r="C77" s="348"/>
      <c r="D77" s="349"/>
      <c r="E77" s="350"/>
      <c r="F77" s="349"/>
      <c r="G77" s="350"/>
      <c r="H77" s="349"/>
      <c r="I77" s="350"/>
      <c r="J77" s="351"/>
      <c r="K77" s="352"/>
      <c r="M77" s="349"/>
      <c r="N77" s="350"/>
      <c r="O77" s="349"/>
      <c r="P77" s="317"/>
      <c r="Q77" s="314"/>
      <c r="R77" s="317"/>
      <c r="S77" s="340"/>
      <c r="T77" s="341"/>
    </row>
    <row r="78" spans="1:23" ht="17.25" customHeight="1">
      <c r="A78" s="1097"/>
      <c r="B78" s="348"/>
      <c r="C78" s="348"/>
      <c r="D78" s="349"/>
      <c r="E78" s="350"/>
      <c r="F78" s="349"/>
      <c r="G78" s="350"/>
      <c r="H78" s="349"/>
      <c r="I78" s="350"/>
      <c r="J78" s="351"/>
      <c r="K78" s="352"/>
      <c r="M78" s="349"/>
      <c r="N78" s="350"/>
      <c r="O78" s="349"/>
      <c r="P78" s="317"/>
      <c r="Q78" s="314"/>
      <c r="R78" s="317"/>
      <c r="S78" s="340"/>
      <c r="T78" s="341"/>
    </row>
    <row r="79" spans="1:23" ht="17.25" customHeight="1">
      <c r="A79" s="1097"/>
      <c r="B79" s="348"/>
      <c r="C79" s="348"/>
      <c r="D79" s="349"/>
      <c r="E79" s="350"/>
      <c r="F79" s="349"/>
      <c r="G79" s="350"/>
      <c r="H79" s="349"/>
      <c r="I79" s="350"/>
      <c r="J79" s="351"/>
      <c r="K79" s="352"/>
      <c r="M79" s="349"/>
      <c r="N79" s="350"/>
      <c r="O79" s="349"/>
      <c r="P79" s="317"/>
      <c r="Q79" s="314"/>
      <c r="R79" s="317"/>
      <c r="S79" s="340"/>
      <c r="T79" s="341"/>
    </row>
    <row r="80" spans="1:23" ht="17.25" customHeight="1">
      <c r="A80" s="1098"/>
      <c r="B80" s="348"/>
      <c r="C80" s="348"/>
      <c r="D80" s="349"/>
      <c r="E80" s="350"/>
      <c r="F80" s="349"/>
      <c r="G80" s="350"/>
      <c r="H80" s="349"/>
      <c r="I80" s="350"/>
      <c r="J80" s="351"/>
      <c r="K80" s="352"/>
      <c r="M80" s="349"/>
      <c r="N80" s="350"/>
      <c r="O80" s="349"/>
      <c r="P80" s="317"/>
      <c r="Q80" s="314"/>
      <c r="R80" s="317"/>
      <c r="S80" s="340"/>
      <c r="T80" s="341"/>
    </row>
    <row r="81" spans="1:20" ht="17.25" customHeight="1">
      <c r="A81" s="1097"/>
      <c r="B81" s="348"/>
      <c r="C81" s="348"/>
      <c r="D81" s="349"/>
      <c r="E81" s="350"/>
      <c r="F81" s="349"/>
      <c r="G81" s="350"/>
      <c r="H81" s="349"/>
      <c r="I81" s="350"/>
      <c r="J81" s="351"/>
      <c r="K81" s="352"/>
      <c r="M81" s="349"/>
      <c r="N81" s="350"/>
      <c r="O81" s="349"/>
      <c r="P81" s="317"/>
      <c r="Q81" s="314"/>
      <c r="R81" s="317"/>
      <c r="S81" s="340"/>
      <c r="T81" s="341"/>
    </row>
    <row r="82" spans="1:20" ht="18" customHeight="1">
      <c r="A82" s="1097"/>
    </row>
  </sheetData>
  <mergeCells count="41">
    <mergeCell ref="D3:T3"/>
    <mergeCell ref="A52:C52"/>
    <mergeCell ref="D53:E53"/>
    <mergeCell ref="F53:G53"/>
    <mergeCell ref="H53:I53"/>
    <mergeCell ref="J53:K53"/>
    <mergeCell ref="S20:T20"/>
    <mergeCell ref="D21:E21"/>
    <mergeCell ref="F21:G21"/>
    <mergeCell ref="H21:I21"/>
    <mergeCell ref="J21:K21"/>
    <mergeCell ref="A36:C36"/>
    <mergeCell ref="D36:K36"/>
    <mergeCell ref="M36:N36"/>
    <mergeCell ref="P36:Q36"/>
    <mergeCell ref="P4:Q4"/>
    <mergeCell ref="A20:C20"/>
    <mergeCell ref="D20:K20"/>
    <mergeCell ref="M20:N20"/>
    <mergeCell ref="P20:Q20"/>
    <mergeCell ref="D5:E5"/>
    <mergeCell ref="F5:G5"/>
    <mergeCell ref="H5:I5"/>
    <mergeCell ref="J5:K5"/>
    <mergeCell ref="D19:T19"/>
    <mergeCell ref="S4:T4"/>
    <mergeCell ref="A1:T1"/>
    <mergeCell ref="D35:T35"/>
    <mergeCell ref="S36:T36"/>
    <mergeCell ref="D52:K52"/>
    <mergeCell ref="M52:N52"/>
    <mergeCell ref="P52:Q52"/>
    <mergeCell ref="S52:T52"/>
    <mergeCell ref="D37:E37"/>
    <mergeCell ref="F37:G37"/>
    <mergeCell ref="H37:I37"/>
    <mergeCell ref="J37:K37"/>
    <mergeCell ref="D51:T51"/>
    <mergeCell ref="A4:C4"/>
    <mergeCell ref="D4:K4"/>
    <mergeCell ref="M4:N4"/>
  </mergeCells>
  <pageMargins left="0.31496062992125984" right="0.31496062992125984" top="0.39370078740157483" bottom="0.39370078740157483" header="0.19685039370078741" footer="0.19685039370078741"/>
  <pageSetup scale="39" orientation="landscape" r:id="rId1"/>
  <headerFooter scaleWithDoc="0" alignWithMargins="0">
    <oddFooter>&amp;L&amp;"MetaBookLF-Roman,Italique"&amp;8National Bank of Canada - Supplementary Financial Information&amp;R&amp;"MetaBookLF-Roman,Italique"&amp;8page &amp;P</oddFooter>
  </headerFooter>
  <colBreaks count="1" manualBreakCount="1">
    <brk id="36" max="1048575" man="1"/>
  </colBreaks>
  <legacyDrawing r:id="rId2"/>
  <oleObjects>
    <oleObject progId="Word.Document.8" shapeId="377858" r:id="rId3"/>
  </oleObjects>
</worksheet>
</file>

<file path=xl/worksheets/sheet21.xml><?xml version="1.0" encoding="utf-8"?>
<worksheet xmlns="http://schemas.openxmlformats.org/spreadsheetml/2006/main" xmlns:r="http://schemas.openxmlformats.org/officeDocument/2006/relationships">
  <sheetPr codeName="Feuil28">
    <tabColor rgb="FFFFFF00"/>
    <pageSetUpPr fitToPage="1"/>
  </sheetPr>
  <dimension ref="A1:AJ82"/>
  <sheetViews>
    <sheetView view="pageBreakPreview" zoomScale="85" zoomScaleNormal="85" zoomScaleSheetLayoutView="85" workbookViewId="0">
      <selection activeCell="E9" sqref="E9"/>
    </sheetView>
  </sheetViews>
  <sheetFormatPr baseColWidth="10" defaultColWidth="7.109375" defaultRowHeight="12.75"/>
  <cols>
    <col min="1" max="3" width="10.77734375" style="262" customWidth="1"/>
    <col min="4" max="9" width="8.6640625" style="262" customWidth="1"/>
    <col min="10" max="10" width="8.77734375" style="262" customWidth="1"/>
    <col min="11" max="11" width="8.6640625" style="262" customWidth="1"/>
    <col min="12" max="12" width="1.6640625" style="262" customWidth="1"/>
    <col min="13" max="14" width="18.77734375" style="262" customWidth="1"/>
    <col min="15" max="15" width="1.6640625" style="262" customWidth="1"/>
    <col min="16" max="17" width="25.88671875" style="262" customWidth="1"/>
    <col min="18" max="18" width="1.77734375" style="262" customWidth="1"/>
    <col min="19" max="20" width="26.88671875" style="262" customWidth="1"/>
    <col min="21" max="21" width="1.77734375" style="262" customWidth="1"/>
    <col min="22" max="22" width="8.77734375" style="262" customWidth="1"/>
    <col min="23" max="23" width="8.6640625" style="262" customWidth="1"/>
    <col min="24" max="24" width="9.21875" style="262" customWidth="1"/>
    <col min="25" max="25" width="9.6640625" style="262" bestFit="1" customWidth="1"/>
    <col min="26" max="26" width="8" style="262" bestFit="1" customWidth="1"/>
    <col min="27" max="27" width="7.5546875" style="262" bestFit="1" customWidth="1"/>
    <col min="28" max="28" width="7.6640625" style="262" customWidth="1"/>
    <col min="29" max="29" width="8.109375" style="262" customWidth="1"/>
    <col min="30" max="30" width="9.21875" style="262" bestFit="1" customWidth="1"/>
    <col min="31" max="31" width="8.21875" style="262" customWidth="1"/>
    <col min="32" max="32" width="7.88671875" style="262" customWidth="1"/>
    <col min="33" max="33" width="7.6640625" style="262" customWidth="1"/>
    <col min="34" max="34" width="8.5546875" style="262" customWidth="1"/>
    <col min="35" max="35" width="8.21875" style="262" customWidth="1"/>
    <col min="36" max="192" width="7.109375" style="262"/>
    <col min="193" max="193" width="21.33203125" style="262" bestFit="1" customWidth="1"/>
    <col min="194" max="194" width="7.109375" style="262"/>
    <col min="195" max="195" width="7.109375" style="262" customWidth="1"/>
    <col min="196" max="196" width="9.6640625" style="262" customWidth="1"/>
    <col min="197" max="197" width="8.44140625" style="262" customWidth="1"/>
    <col min="198" max="198" width="8.109375" style="262" customWidth="1"/>
    <col min="199" max="199" width="8.77734375" style="262" customWidth="1"/>
    <col min="200" max="200" width="8.6640625" style="262" customWidth="1"/>
    <col min="201" max="201" width="9.21875" style="262" customWidth="1"/>
    <col min="202" max="202" width="9.6640625" style="262" bestFit="1" customWidth="1"/>
    <col min="203" max="203" width="8" style="262" bestFit="1" customWidth="1"/>
    <col min="204" max="204" width="7.5546875" style="262" bestFit="1" customWidth="1"/>
    <col min="205" max="205" width="7.6640625" style="262" customWidth="1"/>
    <col min="206" max="206" width="8.109375" style="262" customWidth="1"/>
    <col min="207" max="207" width="9.21875" style="262" bestFit="1" customWidth="1"/>
    <col min="208" max="208" width="8.21875" style="262" customWidth="1"/>
    <col min="209" max="209" width="7.88671875" style="262" customWidth="1"/>
    <col min="210" max="210" width="7.6640625" style="262" customWidth="1"/>
    <col min="211" max="211" width="8.5546875" style="262" customWidth="1"/>
    <col min="212" max="212" width="8.21875" style="262" customWidth="1"/>
    <col min="213" max="238" width="7.109375" style="262"/>
    <col min="239" max="239" width="15.21875" style="262" customWidth="1"/>
    <col min="240" max="240" width="2" style="262" customWidth="1"/>
    <col min="241" max="241" width="3" style="262" customWidth="1"/>
    <col min="242" max="264" width="8.77734375" style="262" customWidth="1"/>
    <col min="265" max="275" width="9.6640625" style="262" customWidth="1"/>
    <col min="276" max="276" width="8.44140625" style="262" customWidth="1"/>
    <col min="277" max="277" width="8.109375" style="262" customWidth="1"/>
    <col min="278" max="278" width="8.77734375" style="262" customWidth="1"/>
    <col min="279" max="279" width="8.6640625" style="262" customWidth="1"/>
    <col min="280" max="280" width="9.21875" style="262" customWidth="1"/>
    <col min="281" max="281" width="9.6640625" style="262" bestFit="1" customWidth="1"/>
    <col min="282" max="282" width="8" style="262" bestFit="1" customWidth="1"/>
    <col min="283" max="283" width="7.5546875" style="262" bestFit="1" customWidth="1"/>
    <col min="284" max="284" width="7.6640625" style="262" customWidth="1"/>
    <col min="285" max="285" width="8.109375" style="262" customWidth="1"/>
    <col min="286" max="286" width="9.21875" style="262" bestFit="1" customWidth="1"/>
    <col min="287" max="287" width="8.21875" style="262" customWidth="1"/>
    <col min="288" max="288" width="7.88671875" style="262" customWidth="1"/>
    <col min="289" max="289" width="7.6640625" style="262" customWidth="1"/>
    <col min="290" max="290" width="8.5546875" style="262" customWidth="1"/>
    <col min="291" max="291" width="8.21875" style="262" customWidth="1"/>
    <col min="292" max="448" width="7.109375" style="262"/>
    <col min="449" max="449" width="21.33203125" style="262" bestFit="1" customWidth="1"/>
    <col min="450" max="450" width="7.109375" style="262"/>
    <col min="451" max="451" width="7.109375" style="262" customWidth="1"/>
    <col min="452" max="452" width="9.6640625" style="262" customWidth="1"/>
    <col min="453" max="453" width="8.44140625" style="262" customWidth="1"/>
    <col min="454" max="454" width="8.109375" style="262" customWidth="1"/>
    <col min="455" max="455" width="8.77734375" style="262" customWidth="1"/>
    <col min="456" max="456" width="8.6640625" style="262" customWidth="1"/>
    <col min="457" max="457" width="9.21875" style="262" customWidth="1"/>
    <col min="458" max="458" width="9.6640625" style="262" bestFit="1" customWidth="1"/>
    <col min="459" max="459" width="8" style="262" bestFit="1" customWidth="1"/>
    <col min="460" max="460" width="7.5546875" style="262" bestFit="1" customWidth="1"/>
    <col min="461" max="461" width="7.6640625" style="262" customWidth="1"/>
    <col min="462" max="462" width="8.109375" style="262" customWidth="1"/>
    <col min="463" max="463" width="9.21875" style="262" bestFit="1" customWidth="1"/>
    <col min="464" max="464" width="8.21875" style="262" customWidth="1"/>
    <col min="465" max="465" width="7.88671875" style="262" customWidth="1"/>
    <col min="466" max="466" width="7.6640625" style="262" customWidth="1"/>
    <col min="467" max="467" width="8.5546875" style="262" customWidth="1"/>
    <col min="468" max="468" width="8.21875" style="262" customWidth="1"/>
    <col min="469" max="494" width="7.109375" style="262"/>
    <col min="495" max="495" width="15.21875" style="262" customWidth="1"/>
    <col min="496" max="496" width="2" style="262" customWidth="1"/>
    <col min="497" max="497" width="3" style="262" customWidth="1"/>
    <col min="498" max="520" width="8.77734375" style="262" customWidth="1"/>
    <col min="521" max="531" width="9.6640625" style="262" customWidth="1"/>
    <col min="532" max="532" width="8.44140625" style="262" customWidth="1"/>
    <col min="533" max="533" width="8.109375" style="262" customWidth="1"/>
    <col min="534" max="534" width="8.77734375" style="262" customWidth="1"/>
    <col min="535" max="535" width="8.6640625" style="262" customWidth="1"/>
    <col min="536" max="536" width="9.21875" style="262" customWidth="1"/>
    <col min="537" max="537" width="9.6640625" style="262" bestFit="1" customWidth="1"/>
    <col min="538" max="538" width="8" style="262" bestFit="1" customWidth="1"/>
    <col min="539" max="539" width="7.5546875" style="262" bestFit="1" customWidth="1"/>
    <col min="540" max="540" width="7.6640625" style="262" customWidth="1"/>
    <col min="541" max="541" width="8.109375" style="262" customWidth="1"/>
    <col min="542" max="542" width="9.21875" style="262" bestFit="1" customWidth="1"/>
    <col min="543" max="543" width="8.21875" style="262" customWidth="1"/>
    <col min="544" max="544" width="7.88671875" style="262" customWidth="1"/>
    <col min="545" max="545" width="7.6640625" style="262" customWidth="1"/>
    <col min="546" max="546" width="8.5546875" style="262" customWidth="1"/>
    <col min="547" max="547" width="8.21875" style="262" customWidth="1"/>
    <col min="548" max="704" width="7.109375" style="262"/>
    <col min="705" max="705" width="21.33203125" style="262" bestFit="1" customWidth="1"/>
    <col min="706" max="706" width="7.109375" style="262"/>
    <col min="707" max="707" width="7.109375" style="262" customWidth="1"/>
    <col min="708" max="708" width="9.6640625" style="262" customWidth="1"/>
    <col min="709" max="709" width="8.44140625" style="262" customWidth="1"/>
    <col min="710" max="710" width="8.109375" style="262" customWidth="1"/>
    <col min="711" max="711" width="8.77734375" style="262" customWidth="1"/>
    <col min="712" max="712" width="8.6640625" style="262" customWidth="1"/>
    <col min="713" max="713" width="9.21875" style="262" customWidth="1"/>
    <col min="714" max="714" width="9.6640625" style="262" bestFit="1" customWidth="1"/>
    <col min="715" max="715" width="8" style="262" bestFit="1" customWidth="1"/>
    <col min="716" max="716" width="7.5546875" style="262" bestFit="1" customWidth="1"/>
    <col min="717" max="717" width="7.6640625" style="262" customWidth="1"/>
    <col min="718" max="718" width="8.109375" style="262" customWidth="1"/>
    <col min="719" max="719" width="9.21875" style="262" bestFit="1" customWidth="1"/>
    <col min="720" max="720" width="8.21875" style="262" customWidth="1"/>
    <col min="721" max="721" width="7.88671875" style="262" customWidth="1"/>
    <col min="722" max="722" width="7.6640625" style="262" customWidth="1"/>
    <col min="723" max="723" width="8.5546875" style="262" customWidth="1"/>
    <col min="724" max="724" width="8.21875" style="262" customWidth="1"/>
    <col min="725" max="750" width="7.109375" style="262"/>
    <col min="751" max="751" width="15.21875" style="262" customWidth="1"/>
    <col min="752" max="752" width="2" style="262" customWidth="1"/>
    <col min="753" max="753" width="3" style="262" customWidth="1"/>
    <col min="754" max="776" width="8.77734375" style="262" customWidth="1"/>
    <col min="777" max="787" width="9.6640625" style="262" customWidth="1"/>
    <col min="788" max="788" width="8.44140625" style="262" customWidth="1"/>
    <col min="789" max="789" width="8.109375" style="262" customWidth="1"/>
    <col min="790" max="790" width="8.77734375" style="262" customWidth="1"/>
    <col min="791" max="791" width="8.6640625" style="262" customWidth="1"/>
    <col min="792" max="792" width="9.21875" style="262" customWidth="1"/>
    <col min="793" max="793" width="9.6640625" style="262" bestFit="1" customWidth="1"/>
    <col min="794" max="794" width="8" style="262" bestFit="1" customWidth="1"/>
    <col min="795" max="795" width="7.5546875" style="262" bestFit="1" customWidth="1"/>
    <col min="796" max="796" width="7.6640625" style="262" customWidth="1"/>
    <col min="797" max="797" width="8.109375" style="262" customWidth="1"/>
    <col min="798" max="798" width="9.21875" style="262" bestFit="1" customWidth="1"/>
    <col min="799" max="799" width="8.21875" style="262" customWidth="1"/>
    <col min="800" max="800" width="7.88671875" style="262" customWidth="1"/>
    <col min="801" max="801" width="7.6640625" style="262" customWidth="1"/>
    <col min="802" max="802" width="8.5546875" style="262" customWidth="1"/>
    <col min="803" max="803" width="8.21875" style="262" customWidth="1"/>
    <col min="804" max="960" width="7.109375" style="262"/>
    <col min="961" max="961" width="21.33203125" style="262" bestFit="1" customWidth="1"/>
    <col min="962" max="962" width="7.109375" style="262"/>
    <col min="963" max="963" width="7.109375" style="262" customWidth="1"/>
    <col min="964" max="964" width="9.6640625" style="262" customWidth="1"/>
    <col min="965" max="965" width="8.44140625" style="262" customWidth="1"/>
    <col min="966" max="966" width="8.109375" style="262" customWidth="1"/>
    <col min="967" max="967" width="8.77734375" style="262" customWidth="1"/>
    <col min="968" max="968" width="8.6640625" style="262" customWidth="1"/>
    <col min="969" max="969" width="9.21875" style="262" customWidth="1"/>
    <col min="970" max="970" width="9.6640625" style="262" bestFit="1" customWidth="1"/>
    <col min="971" max="971" width="8" style="262" bestFit="1" customWidth="1"/>
    <col min="972" max="972" width="7.5546875" style="262" bestFit="1" customWidth="1"/>
    <col min="973" max="973" width="7.6640625" style="262" customWidth="1"/>
    <col min="974" max="974" width="8.109375" style="262" customWidth="1"/>
    <col min="975" max="975" width="9.21875" style="262" bestFit="1" customWidth="1"/>
    <col min="976" max="976" width="8.21875" style="262" customWidth="1"/>
    <col min="977" max="977" width="7.88671875" style="262" customWidth="1"/>
    <col min="978" max="978" width="7.6640625" style="262" customWidth="1"/>
    <col min="979" max="979" width="8.5546875" style="262" customWidth="1"/>
    <col min="980" max="980" width="8.21875" style="262" customWidth="1"/>
    <col min="981" max="1006" width="7.109375" style="262"/>
    <col min="1007" max="1007" width="15.21875" style="262" customWidth="1"/>
    <col min="1008" max="1008" width="2" style="262" customWidth="1"/>
    <col min="1009" max="1009" width="3" style="262" customWidth="1"/>
    <col min="1010" max="1032" width="8.77734375" style="262" customWidth="1"/>
    <col min="1033" max="1043" width="9.6640625" style="262" customWidth="1"/>
    <col min="1044" max="1044" width="8.44140625" style="262" customWidth="1"/>
    <col min="1045" max="1045" width="8.109375" style="262" customWidth="1"/>
    <col min="1046" max="1046" width="8.77734375" style="262" customWidth="1"/>
    <col min="1047" max="1047" width="8.6640625" style="262" customWidth="1"/>
    <col min="1048" max="1048" width="9.21875" style="262" customWidth="1"/>
    <col min="1049" max="1049" width="9.6640625" style="262" bestFit="1" customWidth="1"/>
    <col min="1050" max="1050" width="8" style="262" bestFit="1" customWidth="1"/>
    <col min="1051" max="1051" width="7.5546875" style="262" bestFit="1" customWidth="1"/>
    <col min="1052" max="1052" width="7.6640625" style="262" customWidth="1"/>
    <col min="1053" max="1053" width="8.109375" style="262" customWidth="1"/>
    <col min="1054" max="1054" width="9.21875" style="262" bestFit="1" customWidth="1"/>
    <col min="1055" max="1055" width="8.21875" style="262" customWidth="1"/>
    <col min="1056" max="1056" width="7.88671875" style="262" customWidth="1"/>
    <col min="1057" max="1057" width="7.6640625" style="262" customWidth="1"/>
    <col min="1058" max="1058" width="8.5546875" style="262" customWidth="1"/>
    <col min="1059" max="1059" width="8.21875" style="262" customWidth="1"/>
    <col min="1060" max="1216" width="7.109375" style="262"/>
    <col min="1217" max="1217" width="21.33203125" style="262" bestFit="1" customWidth="1"/>
    <col min="1218" max="1218" width="7.109375" style="262"/>
    <col min="1219" max="1219" width="7.109375" style="262" customWidth="1"/>
    <col min="1220" max="1220" width="9.6640625" style="262" customWidth="1"/>
    <col min="1221" max="1221" width="8.44140625" style="262" customWidth="1"/>
    <col min="1222" max="1222" width="8.109375" style="262" customWidth="1"/>
    <col min="1223" max="1223" width="8.77734375" style="262" customWidth="1"/>
    <col min="1224" max="1224" width="8.6640625" style="262" customWidth="1"/>
    <col min="1225" max="1225" width="9.21875" style="262" customWidth="1"/>
    <col min="1226" max="1226" width="9.6640625" style="262" bestFit="1" customWidth="1"/>
    <col min="1227" max="1227" width="8" style="262" bestFit="1" customWidth="1"/>
    <col min="1228" max="1228" width="7.5546875" style="262" bestFit="1" customWidth="1"/>
    <col min="1229" max="1229" width="7.6640625" style="262" customWidth="1"/>
    <col min="1230" max="1230" width="8.109375" style="262" customWidth="1"/>
    <col min="1231" max="1231" width="9.21875" style="262" bestFit="1" customWidth="1"/>
    <col min="1232" max="1232" width="8.21875" style="262" customWidth="1"/>
    <col min="1233" max="1233" width="7.88671875" style="262" customWidth="1"/>
    <col min="1234" max="1234" width="7.6640625" style="262" customWidth="1"/>
    <col min="1235" max="1235" width="8.5546875" style="262" customWidth="1"/>
    <col min="1236" max="1236" width="8.21875" style="262" customWidth="1"/>
    <col min="1237" max="1262" width="7.109375" style="262"/>
    <col min="1263" max="1263" width="15.21875" style="262" customWidth="1"/>
    <col min="1264" max="1264" width="2" style="262" customWidth="1"/>
    <col min="1265" max="1265" width="3" style="262" customWidth="1"/>
    <col min="1266" max="1288" width="8.77734375" style="262" customWidth="1"/>
    <col min="1289" max="1299" width="9.6640625" style="262" customWidth="1"/>
    <col min="1300" max="1300" width="8.44140625" style="262" customWidth="1"/>
    <col min="1301" max="1301" width="8.109375" style="262" customWidth="1"/>
    <col min="1302" max="1302" width="8.77734375" style="262" customWidth="1"/>
    <col min="1303" max="1303" width="8.6640625" style="262" customWidth="1"/>
    <col min="1304" max="1304" width="9.21875" style="262" customWidth="1"/>
    <col min="1305" max="1305" width="9.6640625" style="262" bestFit="1" customWidth="1"/>
    <col min="1306" max="1306" width="8" style="262" bestFit="1" customWidth="1"/>
    <col min="1307" max="1307" width="7.5546875" style="262" bestFit="1" customWidth="1"/>
    <col min="1308" max="1308" width="7.6640625" style="262" customWidth="1"/>
    <col min="1309" max="1309" width="8.109375" style="262" customWidth="1"/>
    <col min="1310" max="1310" width="9.21875" style="262" bestFit="1" customWidth="1"/>
    <col min="1311" max="1311" width="8.21875" style="262" customWidth="1"/>
    <col min="1312" max="1312" width="7.88671875" style="262" customWidth="1"/>
    <col min="1313" max="1313" width="7.6640625" style="262" customWidth="1"/>
    <col min="1314" max="1314" width="8.5546875" style="262" customWidth="1"/>
    <col min="1315" max="1315" width="8.21875" style="262" customWidth="1"/>
    <col min="1316" max="1472" width="7.109375" style="262"/>
    <col min="1473" max="1473" width="21.33203125" style="262" bestFit="1" customWidth="1"/>
    <col min="1474" max="1474" width="7.109375" style="262"/>
    <col min="1475" max="1475" width="7.109375" style="262" customWidth="1"/>
    <col min="1476" max="1476" width="9.6640625" style="262" customWidth="1"/>
    <col min="1477" max="1477" width="8.44140625" style="262" customWidth="1"/>
    <col min="1478" max="1478" width="8.109375" style="262" customWidth="1"/>
    <col min="1479" max="1479" width="8.77734375" style="262" customWidth="1"/>
    <col min="1480" max="1480" width="8.6640625" style="262" customWidth="1"/>
    <col min="1481" max="1481" width="9.21875" style="262" customWidth="1"/>
    <col min="1482" max="1482" width="9.6640625" style="262" bestFit="1" customWidth="1"/>
    <col min="1483" max="1483" width="8" style="262" bestFit="1" customWidth="1"/>
    <col min="1484" max="1484" width="7.5546875" style="262" bestFit="1" customWidth="1"/>
    <col min="1485" max="1485" width="7.6640625" style="262" customWidth="1"/>
    <col min="1486" max="1486" width="8.109375" style="262" customWidth="1"/>
    <col min="1487" max="1487" width="9.21875" style="262" bestFit="1" customWidth="1"/>
    <col min="1488" max="1488" width="8.21875" style="262" customWidth="1"/>
    <col min="1489" max="1489" width="7.88671875" style="262" customWidth="1"/>
    <col min="1490" max="1490" width="7.6640625" style="262" customWidth="1"/>
    <col min="1491" max="1491" width="8.5546875" style="262" customWidth="1"/>
    <col min="1492" max="1492" width="8.21875" style="262" customWidth="1"/>
    <col min="1493" max="1518" width="7.109375" style="262"/>
    <col min="1519" max="1519" width="15.21875" style="262" customWidth="1"/>
    <col min="1520" max="1520" width="2" style="262" customWidth="1"/>
    <col min="1521" max="1521" width="3" style="262" customWidth="1"/>
    <col min="1522" max="1544" width="8.77734375" style="262" customWidth="1"/>
    <col min="1545" max="1555" width="9.6640625" style="262" customWidth="1"/>
    <col min="1556" max="1556" width="8.44140625" style="262" customWidth="1"/>
    <col min="1557" max="1557" width="8.109375" style="262" customWidth="1"/>
    <col min="1558" max="1558" width="8.77734375" style="262" customWidth="1"/>
    <col min="1559" max="1559" width="8.6640625" style="262" customWidth="1"/>
    <col min="1560" max="1560" width="9.21875" style="262" customWidth="1"/>
    <col min="1561" max="1561" width="9.6640625" style="262" bestFit="1" customWidth="1"/>
    <col min="1562" max="1562" width="8" style="262" bestFit="1" customWidth="1"/>
    <col min="1563" max="1563" width="7.5546875" style="262" bestFit="1" customWidth="1"/>
    <col min="1564" max="1564" width="7.6640625" style="262" customWidth="1"/>
    <col min="1565" max="1565" width="8.109375" style="262" customWidth="1"/>
    <col min="1566" max="1566" width="9.21875" style="262" bestFit="1" customWidth="1"/>
    <col min="1567" max="1567" width="8.21875" style="262" customWidth="1"/>
    <col min="1568" max="1568" width="7.88671875" style="262" customWidth="1"/>
    <col min="1569" max="1569" width="7.6640625" style="262" customWidth="1"/>
    <col min="1570" max="1570" width="8.5546875" style="262" customWidth="1"/>
    <col min="1571" max="1571" width="8.21875" style="262" customWidth="1"/>
    <col min="1572" max="1728" width="7.109375" style="262"/>
    <col min="1729" max="1729" width="21.33203125" style="262" bestFit="1" customWidth="1"/>
    <col min="1730" max="1730" width="7.109375" style="262"/>
    <col min="1731" max="1731" width="7.109375" style="262" customWidth="1"/>
    <col min="1732" max="1732" width="9.6640625" style="262" customWidth="1"/>
    <col min="1733" max="1733" width="8.44140625" style="262" customWidth="1"/>
    <col min="1734" max="1734" width="8.109375" style="262" customWidth="1"/>
    <col min="1735" max="1735" width="8.77734375" style="262" customWidth="1"/>
    <col min="1736" max="1736" width="8.6640625" style="262" customWidth="1"/>
    <col min="1737" max="1737" width="9.21875" style="262" customWidth="1"/>
    <col min="1738" max="1738" width="9.6640625" style="262" bestFit="1" customWidth="1"/>
    <col min="1739" max="1739" width="8" style="262" bestFit="1" customWidth="1"/>
    <col min="1740" max="1740" width="7.5546875" style="262" bestFit="1" customWidth="1"/>
    <col min="1741" max="1741" width="7.6640625" style="262" customWidth="1"/>
    <col min="1742" max="1742" width="8.109375" style="262" customWidth="1"/>
    <col min="1743" max="1743" width="9.21875" style="262" bestFit="1" customWidth="1"/>
    <col min="1744" max="1744" width="8.21875" style="262" customWidth="1"/>
    <col min="1745" max="1745" width="7.88671875" style="262" customWidth="1"/>
    <col min="1746" max="1746" width="7.6640625" style="262" customWidth="1"/>
    <col min="1747" max="1747" width="8.5546875" style="262" customWidth="1"/>
    <col min="1748" max="1748" width="8.21875" style="262" customWidth="1"/>
    <col min="1749" max="1774" width="7.109375" style="262"/>
    <col min="1775" max="1775" width="15.21875" style="262" customWidth="1"/>
    <col min="1776" max="1776" width="2" style="262" customWidth="1"/>
    <col min="1777" max="1777" width="3" style="262" customWidth="1"/>
    <col min="1778" max="1800" width="8.77734375" style="262" customWidth="1"/>
    <col min="1801" max="1811" width="9.6640625" style="262" customWidth="1"/>
    <col min="1812" max="1812" width="8.44140625" style="262" customWidth="1"/>
    <col min="1813" max="1813" width="8.109375" style="262" customWidth="1"/>
    <col min="1814" max="1814" width="8.77734375" style="262" customWidth="1"/>
    <col min="1815" max="1815" width="8.6640625" style="262" customWidth="1"/>
    <col min="1816" max="1816" width="9.21875" style="262" customWidth="1"/>
    <col min="1817" max="1817" width="9.6640625" style="262" bestFit="1" customWidth="1"/>
    <col min="1818" max="1818" width="8" style="262" bestFit="1" customWidth="1"/>
    <col min="1819" max="1819" width="7.5546875" style="262" bestFit="1" customWidth="1"/>
    <col min="1820" max="1820" width="7.6640625" style="262" customWidth="1"/>
    <col min="1821" max="1821" width="8.109375" style="262" customWidth="1"/>
    <col min="1822" max="1822" width="9.21875" style="262" bestFit="1" customWidth="1"/>
    <col min="1823" max="1823" width="8.21875" style="262" customWidth="1"/>
    <col min="1824" max="1824" width="7.88671875" style="262" customWidth="1"/>
    <col min="1825" max="1825" width="7.6640625" style="262" customWidth="1"/>
    <col min="1826" max="1826" width="8.5546875" style="262" customWidth="1"/>
    <col min="1827" max="1827" width="8.21875" style="262" customWidth="1"/>
    <col min="1828" max="1984" width="7.109375" style="262"/>
    <col min="1985" max="1985" width="21.33203125" style="262" bestFit="1" customWidth="1"/>
    <col min="1986" max="1986" width="7.109375" style="262"/>
    <col min="1987" max="1987" width="7.109375" style="262" customWidth="1"/>
    <col min="1988" max="1988" width="9.6640625" style="262" customWidth="1"/>
    <col min="1989" max="1989" width="8.44140625" style="262" customWidth="1"/>
    <col min="1990" max="1990" width="8.109375" style="262" customWidth="1"/>
    <col min="1991" max="1991" width="8.77734375" style="262" customWidth="1"/>
    <col min="1992" max="1992" width="8.6640625" style="262" customWidth="1"/>
    <col min="1993" max="1993" width="9.21875" style="262" customWidth="1"/>
    <col min="1994" max="1994" width="9.6640625" style="262" bestFit="1" customWidth="1"/>
    <col min="1995" max="1995" width="8" style="262" bestFit="1" customWidth="1"/>
    <col min="1996" max="1996" width="7.5546875" style="262" bestFit="1" customWidth="1"/>
    <col min="1997" max="1997" width="7.6640625" style="262" customWidth="1"/>
    <col min="1998" max="1998" width="8.109375" style="262" customWidth="1"/>
    <col min="1999" max="1999" width="9.21875" style="262" bestFit="1" customWidth="1"/>
    <col min="2000" max="2000" width="8.21875" style="262" customWidth="1"/>
    <col min="2001" max="2001" width="7.88671875" style="262" customWidth="1"/>
    <col min="2002" max="2002" width="7.6640625" style="262" customWidth="1"/>
    <col min="2003" max="2003" width="8.5546875" style="262" customWidth="1"/>
    <col min="2004" max="2004" width="8.21875" style="262" customWidth="1"/>
    <col min="2005" max="2030" width="7.109375" style="262"/>
    <col min="2031" max="2031" width="15.21875" style="262" customWidth="1"/>
    <col min="2032" max="2032" width="2" style="262" customWidth="1"/>
    <col min="2033" max="2033" width="3" style="262" customWidth="1"/>
    <col min="2034" max="2056" width="8.77734375" style="262" customWidth="1"/>
    <col min="2057" max="2067" width="9.6640625" style="262" customWidth="1"/>
    <col min="2068" max="2068" width="8.44140625" style="262" customWidth="1"/>
    <col min="2069" max="2069" width="8.109375" style="262" customWidth="1"/>
    <col min="2070" max="2070" width="8.77734375" style="262" customWidth="1"/>
    <col min="2071" max="2071" width="8.6640625" style="262" customWidth="1"/>
    <col min="2072" max="2072" width="9.21875" style="262" customWidth="1"/>
    <col min="2073" max="2073" width="9.6640625" style="262" bestFit="1" customWidth="1"/>
    <col min="2074" max="2074" width="8" style="262" bestFit="1" customWidth="1"/>
    <col min="2075" max="2075" width="7.5546875" style="262" bestFit="1" customWidth="1"/>
    <col min="2076" max="2076" width="7.6640625" style="262" customWidth="1"/>
    <col min="2077" max="2077" width="8.109375" style="262" customWidth="1"/>
    <col min="2078" max="2078" width="9.21875" style="262" bestFit="1" customWidth="1"/>
    <col min="2079" max="2079" width="8.21875" style="262" customWidth="1"/>
    <col min="2080" max="2080" width="7.88671875" style="262" customWidth="1"/>
    <col min="2081" max="2081" width="7.6640625" style="262" customWidth="1"/>
    <col min="2082" max="2082" width="8.5546875" style="262" customWidth="1"/>
    <col min="2083" max="2083" width="8.21875" style="262" customWidth="1"/>
    <col min="2084" max="2240" width="7.109375" style="262"/>
    <col min="2241" max="2241" width="21.33203125" style="262" bestFit="1" customWidth="1"/>
    <col min="2242" max="2242" width="7.109375" style="262"/>
    <col min="2243" max="2243" width="7.109375" style="262" customWidth="1"/>
    <col min="2244" max="2244" width="9.6640625" style="262" customWidth="1"/>
    <col min="2245" max="2245" width="8.44140625" style="262" customWidth="1"/>
    <col min="2246" max="2246" width="8.109375" style="262" customWidth="1"/>
    <col min="2247" max="2247" width="8.77734375" style="262" customWidth="1"/>
    <col min="2248" max="2248" width="8.6640625" style="262" customWidth="1"/>
    <col min="2249" max="2249" width="9.21875" style="262" customWidth="1"/>
    <col min="2250" max="2250" width="9.6640625" style="262" bestFit="1" customWidth="1"/>
    <col min="2251" max="2251" width="8" style="262" bestFit="1" customWidth="1"/>
    <col min="2252" max="2252" width="7.5546875" style="262" bestFit="1" customWidth="1"/>
    <col min="2253" max="2253" width="7.6640625" style="262" customWidth="1"/>
    <col min="2254" max="2254" width="8.109375" style="262" customWidth="1"/>
    <col min="2255" max="2255" width="9.21875" style="262" bestFit="1" customWidth="1"/>
    <col min="2256" max="2256" width="8.21875" style="262" customWidth="1"/>
    <col min="2257" max="2257" width="7.88671875" style="262" customWidth="1"/>
    <col min="2258" max="2258" width="7.6640625" style="262" customWidth="1"/>
    <col min="2259" max="2259" width="8.5546875" style="262" customWidth="1"/>
    <col min="2260" max="2260" width="8.21875" style="262" customWidth="1"/>
    <col min="2261" max="2286" width="7.109375" style="262"/>
    <col min="2287" max="2287" width="15.21875" style="262" customWidth="1"/>
    <col min="2288" max="2288" width="2" style="262" customWidth="1"/>
    <col min="2289" max="2289" width="3" style="262" customWidth="1"/>
    <col min="2290" max="2312" width="8.77734375" style="262" customWidth="1"/>
    <col min="2313" max="2323" width="9.6640625" style="262" customWidth="1"/>
    <col min="2324" max="2324" width="8.44140625" style="262" customWidth="1"/>
    <col min="2325" max="2325" width="8.109375" style="262" customWidth="1"/>
    <col min="2326" max="2326" width="8.77734375" style="262" customWidth="1"/>
    <col min="2327" max="2327" width="8.6640625" style="262" customWidth="1"/>
    <col min="2328" max="2328" width="9.21875" style="262" customWidth="1"/>
    <col min="2329" max="2329" width="9.6640625" style="262" bestFit="1" customWidth="1"/>
    <col min="2330" max="2330" width="8" style="262" bestFit="1" customWidth="1"/>
    <col min="2331" max="2331" width="7.5546875" style="262" bestFit="1" customWidth="1"/>
    <col min="2332" max="2332" width="7.6640625" style="262" customWidth="1"/>
    <col min="2333" max="2333" width="8.109375" style="262" customWidth="1"/>
    <col min="2334" max="2334" width="9.21875" style="262" bestFit="1" customWidth="1"/>
    <col min="2335" max="2335" width="8.21875" style="262" customWidth="1"/>
    <col min="2336" max="2336" width="7.88671875" style="262" customWidth="1"/>
    <col min="2337" max="2337" width="7.6640625" style="262" customWidth="1"/>
    <col min="2338" max="2338" width="8.5546875" style="262" customWidth="1"/>
    <col min="2339" max="2339" width="8.21875" style="262" customWidth="1"/>
    <col min="2340" max="2496" width="7.109375" style="262"/>
    <col min="2497" max="2497" width="21.33203125" style="262" bestFit="1" customWidth="1"/>
    <col min="2498" max="2498" width="7.109375" style="262"/>
    <col min="2499" max="2499" width="7.109375" style="262" customWidth="1"/>
    <col min="2500" max="2500" width="9.6640625" style="262" customWidth="1"/>
    <col min="2501" max="2501" width="8.44140625" style="262" customWidth="1"/>
    <col min="2502" max="2502" width="8.109375" style="262" customWidth="1"/>
    <col min="2503" max="2503" width="8.77734375" style="262" customWidth="1"/>
    <col min="2504" max="2504" width="8.6640625" style="262" customWidth="1"/>
    <col min="2505" max="2505" width="9.21875" style="262" customWidth="1"/>
    <col min="2506" max="2506" width="9.6640625" style="262" bestFit="1" customWidth="1"/>
    <col min="2507" max="2507" width="8" style="262" bestFit="1" customWidth="1"/>
    <col min="2508" max="2508" width="7.5546875" style="262" bestFit="1" customWidth="1"/>
    <col min="2509" max="2509" width="7.6640625" style="262" customWidth="1"/>
    <col min="2510" max="2510" width="8.109375" style="262" customWidth="1"/>
    <col min="2511" max="2511" width="9.21875" style="262" bestFit="1" customWidth="1"/>
    <col min="2512" max="2512" width="8.21875" style="262" customWidth="1"/>
    <col min="2513" max="2513" width="7.88671875" style="262" customWidth="1"/>
    <col min="2514" max="2514" width="7.6640625" style="262" customWidth="1"/>
    <col min="2515" max="2515" width="8.5546875" style="262" customWidth="1"/>
    <col min="2516" max="2516" width="8.21875" style="262" customWidth="1"/>
    <col min="2517" max="2542" width="7.109375" style="262"/>
    <col min="2543" max="2543" width="15.21875" style="262" customWidth="1"/>
    <col min="2544" max="2544" width="2" style="262" customWidth="1"/>
    <col min="2545" max="2545" width="3" style="262" customWidth="1"/>
    <col min="2546" max="2568" width="8.77734375" style="262" customWidth="1"/>
    <col min="2569" max="2579" width="9.6640625" style="262" customWidth="1"/>
    <col min="2580" max="2580" width="8.44140625" style="262" customWidth="1"/>
    <col min="2581" max="2581" width="8.109375" style="262" customWidth="1"/>
    <col min="2582" max="2582" width="8.77734375" style="262" customWidth="1"/>
    <col min="2583" max="2583" width="8.6640625" style="262" customWidth="1"/>
    <col min="2584" max="2584" width="9.21875" style="262" customWidth="1"/>
    <col min="2585" max="2585" width="9.6640625" style="262" bestFit="1" customWidth="1"/>
    <col min="2586" max="2586" width="8" style="262" bestFit="1" customWidth="1"/>
    <col min="2587" max="2587" width="7.5546875" style="262" bestFit="1" customWidth="1"/>
    <col min="2588" max="2588" width="7.6640625" style="262" customWidth="1"/>
    <col min="2589" max="2589" width="8.109375" style="262" customWidth="1"/>
    <col min="2590" max="2590" width="9.21875" style="262" bestFit="1" customWidth="1"/>
    <col min="2591" max="2591" width="8.21875" style="262" customWidth="1"/>
    <col min="2592" max="2592" width="7.88671875" style="262" customWidth="1"/>
    <col min="2593" max="2593" width="7.6640625" style="262" customWidth="1"/>
    <col min="2594" max="2594" width="8.5546875" style="262" customWidth="1"/>
    <col min="2595" max="2595" width="8.21875" style="262" customWidth="1"/>
    <col min="2596" max="2752" width="7.109375" style="262"/>
    <col min="2753" max="2753" width="21.33203125" style="262" bestFit="1" customWidth="1"/>
    <col min="2754" max="2754" width="7.109375" style="262"/>
    <col min="2755" max="2755" width="7.109375" style="262" customWidth="1"/>
    <col min="2756" max="2756" width="9.6640625" style="262" customWidth="1"/>
    <col min="2757" max="2757" width="8.44140625" style="262" customWidth="1"/>
    <col min="2758" max="2758" width="8.109375" style="262" customWidth="1"/>
    <col min="2759" max="2759" width="8.77734375" style="262" customWidth="1"/>
    <col min="2760" max="2760" width="8.6640625" style="262" customWidth="1"/>
    <col min="2761" max="2761" width="9.21875" style="262" customWidth="1"/>
    <col min="2762" max="2762" width="9.6640625" style="262" bestFit="1" customWidth="1"/>
    <col min="2763" max="2763" width="8" style="262" bestFit="1" customWidth="1"/>
    <col min="2764" max="2764" width="7.5546875" style="262" bestFit="1" customWidth="1"/>
    <col min="2765" max="2765" width="7.6640625" style="262" customWidth="1"/>
    <col min="2766" max="2766" width="8.109375" style="262" customWidth="1"/>
    <col min="2767" max="2767" width="9.21875" style="262" bestFit="1" customWidth="1"/>
    <col min="2768" max="2768" width="8.21875" style="262" customWidth="1"/>
    <col min="2769" max="2769" width="7.88671875" style="262" customWidth="1"/>
    <col min="2770" max="2770" width="7.6640625" style="262" customWidth="1"/>
    <col min="2771" max="2771" width="8.5546875" style="262" customWidth="1"/>
    <col min="2772" max="2772" width="8.21875" style="262" customWidth="1"/>
    <col min="2773" max="2798" width="7.109375" style="262"/>
    <col min="2799" max="2799" width="15.21875" style="262" customWidth="1"/>
    <col min="2800" max="2800" width="2" style="262" customWidth="1"/>
    <col min="2801" max="2801" width="3" style="262" customWidth="1"/>
    <col min="2802" max="2824" width="8.77734375" style="262" customWidth="1"/>
    <col min="2825" max="2835" width="9.6640625" style="262" customWidth="1"/>
    <col min="2836" max="2836" width="8.44140625" style="262" customWidth="1"/>
    <col min="2837" max="2837" width="8.109375" style="262" customWidth="1"/>
    <col min="2838" max="2838" width="8.77734375" style="262" customWidth="1"/>
    <col min="2839" max="2839" width="8.6640625" style="262" customWidth="1"/>
    <col min="2840" max="2840" width="9.21875" style="262" customWidth="1"/>
    <col min="2841" max="2841" width="9.6640625" style="262" bestFit="1" customWidth="1"/>
    <col min="2842" max="2842" width="8" style="262" bestFit="1" customWidth="1"/>
    <col min="2843" max="2843" width="7.5546875" style="262" bestFit="1" customWidth="1"/>
    <col min="2844" max="2844" width="7.6640625" style="262" customWidth="1"/>
    <col min="2845" max="2845" width="8.109375" style="262" customWidth="1"/>
    <col min="2846" max="2846" width="9.21875" style="262" bestFit="1" customWidth="1"/>
    <col min="2847" max="2847" width="8.21875" style="262" customWidth="1"/>
    <col min="2848" max="2848" width="7.88671875" style="262" customWidth="1"/>
    <col min="2849" max="2849" width="7.6640625" style="262" customWidth="1"/>
    <col min="2850" max="2850" width="8.5546875" style="262" customWidth="1"/>
    <col min="2851" max="2851" width="8.21875" style="262" customWidth="1"/>
    <col min="2852" max="3008" width="7.109375" style="262"/>
    <col min="3009" max="3009" width="21.33203125" style="262" bestFit="1" customWidth="1"/>
    <col min="3010" max="3010" width="7.109375" style="262"/>
    <col min="3011" max="3011" width="7.109375" style="262" customWidth="1"/>
    <col min="3012" max="3012" width="9.6640625" style="262" customWidth="1"/>
    <col min="3013" max="3013" width="8.44140625" style="262" customWidth="1"/>
    <col min="3014" max="3014" width="8.109375" style="262" customWidth="1"/>
    <col min="3015" max="3015" width="8.77734375" style="262" customWidth="1"/>
    <col min="3016" max="3016" width="8.6640625" style="262" customWidth="1"/>
    <col min="3017" max="3017" width="9.21875" style="262" customWidth="1"/>
    <col min="3018" max="3018" width="9.6640625" style="262" bestFit="1" customWidth="1"/>
    <col min="3019" max="3019" width="8" style="262" bestFit="1" customWidth="1"/>
    <col min="3020" max="3020" width="7.5546875" style="262" bestFit="1" customWidth="1"/>
    <col min="3021" max="3021" width="7.6640625" style="262" customWidth="1"/>
    <col min="3022" max="3022" width="8.109375" style="262" customWidth="1"/>
    <col min="3023" max="3023" width="9.21875" style="262" bestFit="1" customWidth="1"/>
    <col min="3024" max="3024" width="8.21875" style="262" customWidth="1"/>
    <col min="3025" max="3025" width="7.88671875" style="262" customWidth="1"/>
    <col min="3026" max="3026" width="7.6640625" style="262" customWidth="1"/>
    <col min="3027" max="3027" width="8.5546875" style="262" customWidth="1"/>
    <col min="3028" max="3028" width="8.21875" style="262" customWidth="1"/>
    <col min="3029" max="3054" width="7.109375" style="262"/>
    <col min="3055" max="3055" width="15.21875" style="262" customWidth="1"/>
    <col min="3056" max="3056" width="2" style="262" customWidth="1"/>
    <col min="3057" max="3057" width="3" style="262" customWidth="1"/>
    <col min="3058" max="3080" width="8.77734375" style="262" customWidth="1"/>
    <col min="3081" max="3091" width="9.6640625" style="262" customWidth="1"/>
    <col min="3092" max="3092" width="8.44140625" style="262" customWidth="1"/>
    <col min="3093" max="3093" width="8.109375" style="262" customWidth="1"/>
    <col min="3094" max="3094" width="8.77734375" style="262" customWidth="1"/>
    <col min="3095" max="3095" width="8.6640625" style="262" customWidth="1"/>
    <col min="3096" max="3096" width="9.21875" style="262" customWidth="1"/>
    <col min="3097" max="3097" width="9.6640625" style="262" bestFit="1" customWidth="1"/>
    <col min="3098" max="3098" width="8" style="262" bestFit="1" customWidth="1"/>
    <col min="3099" max="3099" width="7.5546875" style="262" bestFit="1" customWidth="1"/>
    <col min="3100" max="3100" width="7.6640625" style="262" customWidth="1"/>
    <col min="3101" max="3101" width="8.109375" style="262" customWidth="1"/>
    <col min="3102" max="3102" width="9.21875" style="262" bestFit="1" customWidth="1"/>
    <col min="3103" max="3103" width="8.21875" style="262" customWidth="1"/>
    <col min="3104" max="3104" width="7.88671875" style="262" customWidth="1"/>
    <col min="3105" max="3105" width="7.6640625" style="262" customWidth="1"/>
    <col min="3106" max="3106" width="8.5546875" style="262" customWidth="1"/>
    <col min="3107" max="3107" width="8.21875" style="262" customWidth="1"/>
    <col min="3108" max="3264" width="7.109375" style="262"/>
    <col min="3265" max="3265" width="21.33203125" style="262" bestFit="1" customWidth="1"/>
    <col min="3266" max="3266" width="7.109375" style="262"/>
    <col min="3267" max="3267" width="7.109375" style="262" customWidth="1"/>
    <col min="3268" max="3268" width="9.6640625" style="262" customWidth="1"/>
    <col min="3269" max="3269" width="8.44140625" style="262" customWidth="1"/>
    <col min="3270" max="3270" width="8.109375" style="262" customWidth="1"/>
    <col min="3271" max="3271" width="8.77734375" style="262" customWidth="1"/>
    <col min="3272" max="3272" width="8.6640625" style="262" customWidth="1"/>
    <col min="3273" max="3273" width="9.21875" style="262" customWidth="1"/>
    <col min="3274" max="3274" width="9.6640625" style="262" bestFit="1" customWidth="1"/>
    <col min="3275" max="3275" width="8" style="262" bestFit="1" customWidth="1"/>
    <col min="3276" max="3276" width="7.5546875" style="262" bestFit="1" customWidth="1"/>
    <col min="3277" max="3277" width="7.6640625" style="262" customWidth="1"/>
    <col min="3278" max="3278" width="8.109375" style="262" customWidth="1"/>
    <col min="3279" max="3279" width="9.21875" style="262" bestFit="1" customWidth="1"/>
    <col min="3280" max="3280" width="8.21875" style="262" customWidth="1"/>
    <col min="3281" max="3281" width="7.88671875" style="262" customWidth="1"/>
    <col min="3282" max="3282" width="7.6640625" style="262" customWidth="1"/>
    <col min="3283" max="3283" width="8.5546875" style="262" customWidth="1"/>
    <col min="3284" max="3284" width="8.21875" style="262" customWidth="1"/>
    <col min="3285" max="3310" width="7.109375" style="262"/>
    <col min="3311" max="3311" width="15.21875" style="262" customWidth="1"/>
    <col min="3312" max="3312" width="2" style="262" customWidth="1"/>
    <col min="3313" max="3313" width="3" style="262" customWidth="1"/>
    <col min="3314" max="3336" width="8.77734375" style="262" customWidth="1"/>
    <col min="3337" max="3347" width="9.6640625" style="262" customWidth="1"/>
    <col min="3348" max="3348" width="8.44140625" style="262" customWidth="1"/>
    <col min="3349" max="3349" width="8.109375" style="262" customWidth="1"/>
    <col min="3350" max="3350" width="8.77734375" style="262" customWidth="1"/>
    <col min="3351" max="3351" width="8.6640625" style="262" customWidth="1"/>
    <col min="3352" max="3352" width="9.21875" style="262" customWidth="1"/>
    <col min="3353" max="3353" width="9.6640625" style="262" bestFit="1" customWidth="1"/>
    <col min="3354" max="3354" width="8" style="262" bestFit="1" customWidth="1"/>
    <col min="3355" max="3355" width="7.5546875" style="262" bestFit="1" customWidth="1"/>
    <col min="3356" max="3356" width="7.6640625" style="262" customWidth="1"/>
    <col min="3357" max="3357" width="8.109375" style="262" customWidth="1"/>
    <col min="3358" max="3358" width="9.21875" style="262" bestFit="1" customWidth="1"/>
    <col min="3359" max="3359" width="8.21875" style="262" customWidth="1"/>
    <col min="3360" max="3360" width="7.88671875" style="262" customWidth="1"/>
    <col min="3361" max="3361" width="7.6640625" style="262" customWidth="1"/>
    <col min="3362" max="3362" width="8.5546875" style="262" customWidth="1"/>
    <col min="3363" max="3363" width="8.21875" style="262" customWidth="1"/>
    <col min="3364" max="3520" width="7.109375" style="262"/>
    <col min="3521" max="3521" width="21.33203125" style="262" bestFit="1" customWidth="1"/>
    <col min="3522" max="3522" width="7.109375" style="262"/>
    <col min="3523" max="3523" width="7.109375" style="262" customWidth="1"/>
    <col min="3524" max="3524" width="9.6640625" style="262" customWidth="1"/>
    <col min="3525" max="3525" width="8.44140625" style="262" customWidth="1"/>
    <col min="3526" max="3526" width="8.109375" style="262" customWidth="1"/>
    <col min="3527" max="3527" width="8.77734375" style="262" customWidth="1"/>
    <col min="3528" max="3528" width="8.6640625" style="262" customWidth="1"/>
    <col min="3529" max="3529" width="9.21875" style="262" customWidth="1"/>
    <col min="3530" max="3530" width="9.6640625" style="262" bestFit="1" customWidth="1"/>
    <col min="3531" max="3531" width="8" style="262" bestFit="1" customWidth="1"/>
    <col min="3532" max="3532" width="7.5546875" style="262" bestFit="1" customWidth="1"/>
    <col min="3533" max="3533" width="7.6640625" style="262" customWidth="1"/>
    <col min="3534" max="3534" width="8.109375" style="262" customWidth="1"/>
    <col min="3535" max="3535" width="9.21875" style="262" bestFit="1" customWidth="1"/>
    <col min="3536" max="3536" width="8.21875" style="262" customWidth="1"/>
    <col min="3537" max="3537" width="7.88671875" style="262" customWidth="1"/>
    <col min="3538" max="3538" width="7.6640625" style="262" customWidth="1"/>
    <col min="3539" max="3539" width="8.5546875" style="262" customWidth="1"/>
    <col min="3540" max="3540" width="8.21875" style="262" customWidth="1"/>
    <col min="3541" max="3566" width="7.109375" style="262"/>
    <col min="3567" max="3567" width="15.21875" style="262" customWidth="1"/>
    <col min="3568" max="3568" width="2" style="262" customWidth="1"/>
    <col min="3569" max="3569" width="3" style="262" customWidth="1"/>
    <col min="3570" max="3592" width="8.77734375" style="262" customWidth="1"/>
    <col min="3593" max="3603" width="9.6640625" style="262" customWidth="1"/>
    <col min="3604" max="3604" width="8.44140625" style="262" customWidth="1"/>
    <col min="3605" max="3605" width="8.109375" style="262" customWidth="1"/>
    <col min="3606" max="3606" width="8.77734375" style="262" customWidth="1"/>
    <col min="3607" max="3607" width="8.6640625" style="262" customWidth="1"/>
    <col min="3608" max="3608" width="9.21875" style="262" customWidth="1"/>
    <col min="3609" max="3609" width="9.6640625" style="262" bestFit="1" customWidth="1"/>
    <col min="3610" max="3610" width="8" style="262" bestFit="1" customWidth="1"/>
    <col min="3611" max="3611" width="7.5546875" style="262" bestFit="1" customWidth="1"/>
    <col min="3612" max="3612" width="7.6640625" style="262" customWidth="1"/>
    <col min="3613" max="3613" width="8.109375" style="262" customWidth="1"/>
    <col min="3614" max="3614" width="9.21875" style="262" bestFit="1" customWidth="1"/>
    <col min="3615" max="3615" width="8.21875" style="262" customWidth="1"/>
    <col min="3616" max="3616" width="7.88671875" style="262" customWidth="1"/>
    <col min="3617" max="3617" width="7.6640625" style="262" customWidth="1"/>
    <col min="3618" max="3618" width="8.5546875" style="262" customWidth="1"/>
    <col min="3619" max="3619" width="8.21875" style="262" customWidth="1"/>
    <col min="3620" max="3776" width="7.109375" style="262"/>
    <col min="3777" max="3777" width="21.33203125" style="262" bestFit="1" customWidth="1"/>
    <col min="3778" max="3778" width="7.109375" style="262"/>
    <col min="3779" max="3779" width="7.109375" style="262" customWidth="1"/>
    <col min="3780" max="3780" width="9.6640625" style="262" customWidth="1"/>
    <col min="3781" max="3781" width="8.44140625" style="262" customWidth="1"/>
    <col min="3782" max="3782" width="8.109375" style="262" customWidth="1"/>
    <col min="3783" max="3783" width="8.77734375" style="262" customWidth="1"/>
    <col min="3784" max="3784" width="8.6640625" style="262" customWidth="1"/>
    <col min="3785" max="3785" width="9.21875" style="262" customWidth="1"/>
    <col min="3786" max="3786" width="9.6640625" style="262" bestFit="1" customWidth="1"/>
    <col min="3787" max="3787" width="8" style="262" bestFit="1" customWidth="1"/>
    <col min="3788" max="3788" width="7.5546875" style="262" bestFit="1" customWidth="1"/>
    <col min="3789" max="3789" width="7.6640625" style="262" customWidth="1"/>
    <col min="3790" max="3790" width="8.109375" style="262" customWidth="1"/>
    <col min="3791" max="3791" width="9.21875" style="262" bestFit="1" customWidth="1"/>
    <col min="3792" max="3792" width="8.21875" style="262" customWidth="1"/>
    <col min="3793" max="3793" width="7.88671875" style="262" customWidth="1"/>
    <col min="3794" max="3794" width="7.6640625" style="262" customWidth="1"/>
    <col min="3795" max="3795" width="8.5546875" style="262" customWidth="1"/>
    <col min="3796" max="3796" width="8.21875" style="262" customWidth="1"/>
    <col min="3797" max="3822" width="7.109375" style="262"/>
    <col min="3823" max="3823" width="15.21875" style="262" customWidth="1"/>
    <col min="3824" max="3824" width="2" style="262" customWidth="1"/>
    <col min="3825" max="3825" width="3" style="262" customWidth="1"/>
    <col min="3826" max="3848" width="8.77734375" style="262" customWidth="1"/>
    <col min="3849" max="3859" width="9.6640625" style="262" customWidth="1"/>
    <col min="3860" max="3860" width="8.44140625" style="262" customWidth="1"/>
    <col min="3861" max="3861" width="8.109375" style="262" customWidth="1"/>
    <col min="3862" max="3862" width="8.77734375" style="262" customWidth="1"/>
    <col min="3863" max="3863" width="8.6640625" style="262" customWidth="1"/>
    <col min="3864" max="3864" width="9.21875" style="262" customWidth="1"/>
    <col min="3865" max="3865" width="9.6640625" style="262" bestFit="1" customWidth="1"/>
    <col min="3866" max="3866" width="8" style="262" bestFit="1" customWidth="1"/>
    <col min="3867" max="3867" width="7.5546875" style="262" bestFit="1" customWidth="1"/>
    <col min="3868" max="3868" width="7.6640625" style="262" customWidth="1"/>
    <col min="3869" max="3869" width="8.109375" style="262" customWidth="1"/>
    <col min="3870" max="3870" width="9.21875" style="262" bestFit="1" customWidth="1"/>
    <col min="3871" max="3871" width="8.21875" style="262" customWidth="1"/>
    <col min="3872" max="3872" width="7.88671875" style="262" customWidth="1"/>
    <col min="3873" max="3873" width="7.6640625" style="262" customWidth="1"/>
    <col min="3874" max="3874" width="8.5546875" style="262" customWidth="1"/>
    <col min="3875" max="3875" width="8.21875" style="262" customWidth="1"/>
    <col min="3876" max="4032" width="7.109375" style="262"/>
    <col min="4033" max="4033" width="21.33203125" style="262" bestFit="1" customWidth="1"/>
    <col min="4034" max="4034" width="7.109375" style="262"/>
    <col min="4035" max="4035" width="7.109375" style="262" customWidth="1"/>
    <col min="4036" max="4036" width="9.6640625" style="262" customWidth="1"/>
    <col min="4037" max="4037" width="8.44140625" style="262" customWidth="1"/>
    <col min="4038" max="4038" width="8.109375" style="262" customWidth="1"/>
    <col min="4039" max="4039" width="8.77734375" style="262" customWidth="1"/>
    <col min="4040" max="4040" width="8.6640625" style="262" customWidth="1"/>
    <col min="4041" max="4041" width="9.21875" style="262" customWidth="1"/>
    <col min="4042" max="4042" width="9.6640625" style="262" bestFit="1" customWidth="1"/>
    <col min="4043" max="4043" width="8" style="262" bestFit="1" customWidth="1"/>
    <col min="4044" max="4044" width="7.5546875" style="262" bestFit="1" customWidth="1"/>
    <col min="4045" max="4045" width="7.6640625" style="262" customWidth="1"/>
    <col min="4046" max="4046" width="8.109375" style="262" customWidth="1"/>
    <col min="4047" max="4047" width="9.21875" style="262" bestFit="1" customWidth="1"/>
    <col min="4048" max="4048" width="8.21875" style="262" customWidth="1"/>
    <col min="4049" max="4049" width="7.88671875" style="262" customWidth="1"/>
    <col min="4050" max="4050" width="7.6640625" style="262" customWidth="1"/>
    <col min="4051" max="4051" width="8.5546875" style="262" customWidth="1"/>
    <col min="4052" max="4052" width="8.21875" style="262" customWidth="1"/>
    <col min="4053" max="4078" width="7.109375" style="262"/>
    <col min="4079" max="4079" width="15.21875" style="262" customWidth="1"/>
    <col min="4080" max="4080" width="2" style="262" customWidth="1"/>
    <col min="4081" max="4081" width="3" style="262" customWidth="1"/>
    <col min="4082" max="4104" width="8.77734375" style="262" customWidth="1"/>
    <col min="4105" max="4115" width="9.6640625" style="262" customWidth="1"/>
    <col min="4116" max="4116" width="8.44140625" style="262" customWidth="1"/>
    <col min="4117" max="4117" width="8.109375" style="262" customWidth="1"/>
    <col min="4118" max="4118" width="8.77734375" style="262" customWidth="1"/>
    <col min="4119" max="4119" width="8.6640625" style="262" customWidth="1"/>
    <col min="4120" max="4120" width="9.21875" style="262" customWidth="1"/>
    <col min="4121" max="4121" width="9.6640625" style="262" bestFit="1" customWidth="1"/>
    <col min="4122" max="4122" width="8" style="262" bestFit="1" customWidth="1"/>
    <col min="4123" max="4123" width="7.5546875" style="262" bestFit="1" customWidth="1"/>
    <col min="4124" max="4124" width="7.6640625" style="262" customWidth="1"/>
    <col min="4125" max="4125" width="8.109375" style="262" customWidth="1"/>
    <col min="4126" max="4126" width="9.21875" style="262" bestFit="1" customWidth="1"/>
    <col min="4127" max="4127" width="8.21875" style="262" customWidth="1"/>
    <col min="4128" max="4128" width="7.88671875" style="262" customWidth="1"/>
    <col min="4129" max="4129" width="7.6640625" style="262" customWidth="1"/>
    <col min="4130" max="4130" width="8.5546875" style="262" customWidth="1"/>
    <col min="4131" max="4131" width="8.21875" style="262" customWidth="1"/>
    <col min="4132" max="4288" width="7.109375" style="262"/>
    <col min="4289" max="4289" width="21.33203125" style="262" bestFit="1" customWidth="1"/>
    <col min="4290" max="4290" width="7.109375" style="262"/>
    <col min="4291" max="4291" width="7.109375" style="262" customWidth="1"/>
    <col min="4292" max="4292" width="9.6640625" style="262" customWidth="1"/>
    <col min="4293" max="4293" width="8.44140625" style="262" customWidth="1"/>
    <col min="4294" max="4294" width="8.109375" style="262" customWidth="1"/>
    <col min="4295" max="4295" width="8.77734375" style="262" customWidth="1"/>
    <col min="4296" max="4296" width="8.6640625" style="262" customWidth="1"/>
    <col min="4297" max="4297" width="9.21875" style="262" customWidth="1"/>
    <col min="4298" max="4298" width="9.6640625" style="262" bestFit="1" customWidth="1"/>
    <col min="4299" max="4299" width="8" style="262" bestFit="1" customWidth="1"/>
    <col min="4300" max="4300" width="7.5546875" style="262" bestFit="1" customWidth="1"/>
    <col min="4301" max="4301" width="7.6640625" style="262" customWidth="1"/>
    <col min="4302" max="4302" width="8.109375" style="262" customWidth="1"/>
    <col min="4303" max="4303" width="9.21875" style="262" bestFit="1" customWidth="1"/>
    <col min="4304" max="4304" width="8.21875" style="262" customWidth="1"/>
    <col min="4305" max="4305" width="7.88671875" style="262" customWidth="1"/>
    <col min="4306" max="4306" width="7.6640625" style="262" customWidth="1"/>
    <col min="4307" max="4307" width="8.5546875" style="262" customWidth="1"/>
    <col min="4308" max="4308" width="8.21875" style="262" customWidth="1"/>
    <col min="4309" max="4334" width="7.109375" style="262"/>
    <col min="4335" max="4335" width="15.21875" style="262" customWidth="1"/>
    <col min="4336" max="4336" width="2" style="262" customWidth="1"/>
    <col min="4337" max="4337" width="3" style="262" customWidth="1"/>
    <col min="4338" max="4360" width="8.77734375" style="262" customWidth="1"/>
    <col min="4361" max="4371" width="9.6640625" style="262" customWidth="1"/>
    <col min="4372" max="4372" width="8.44140625" style="262" customWidth="1"/>
    <col min="4373" max="4373" width="8.109375" style="262" customWidth="1"/>
    <col min="4374" max="4374" width="8.77734375" style="262" customWidth="1"/>
    <col min="4375" max="4375" width="8.6640625" style="262" customWidth="1"/>
    <col min="4376" max="4376" width="9.21875" style="262" customWidth="1"/>
    <col min="4377" max="4377" width="9.6640625" style="262" bestFit="1" customWidth="1"/>
    <col min="4378" max="4378" width="8" style="262" bestFit="1" customWidth="1"/>
    <col min="4379" max="4379" width="7.5546875" style="262" bestFit="1" customWidth="1"/>
    <col min="4380" max="4380" width="7.6640625" style="262" customWidth="1"/>
    <col min="4381" max="4381" width="8.109375" style="262" customWidth="1"/>
    <col min="4382" max="4382" width="9.21875" style="262" bestFit="1" customWidth="1"/>
    <col min="4383" max="4383" width="8.21875" style="262" customWidth="1"/>
    <col min="4384" max="4384" width="7.88671875" style="262" customWidth="1"/>
    <col min="4385" max="4385" width="7.6640625" style="262" customWidth="1"/>
    <col min="4386" max="4386" width="8.5546875" style="262" customWidth="1"/>
    <col min="4387" max="4387" width="8.21875" style="262" customWidth="1"/>
    <col min="4388" max="4544" width="7.109375" style="262"/>
    <col min="4545" max="4545" width="21.33203125" style="262" bestFit="1" customWidth="1"/>
    <col min="4546" max="4546" width="7.109375" style="262"/>
    <col min="4547" max="4547" width="7.109375" style="262" customWidth="1"/>
    <col min="4548" max="4548" width="9.6640625" style="262" customWidth="1"/>
    <col min="4549" max="4549" width="8.44140625" style="262" customWidth="1"/>
    <col min="4550" max="4550" width="8.109375" style="262" customWidth="1"/>
    <col min="4551" max="4551" width="8.77734375" style="262" customWidth="1"/>
    <col min="4552" max="4552" width="8.6640625" style="262" customWidth="1"/>
    <col min="4553" max="4553" width="9.21875" style="262" customWidth="1"/>
    <col min="4554" max="4554" width="9.6640625" style="262" bestFit="1" customWidth="1"/>
    <col min="4555" max="4555" width="8" style="262" bestFit="1" customWidth="1"/>
    <col min="4556" max="4556" width="7.5546875" style="262" bestFit="1" customWidth="1"/>
    <col min="4557" max="4557" width="7.6640625" style="262" customWidth="1"/>
    <col min="4558" max="4558" width="8.109375" style="262" customWidth="1"/>
    <col min="4559" max="4559" width="9.21875" style="262" bestFit="1" customWidth="1"/>
    <col min="4560" max="4560" width="8.21875" style="262" customWidth="1"/>
    <col min="4561" max="4561" width="7.88671875" style="262" customWidth="1"/>
    <col min="4562" max="4562" width="7.6640625" style="262" customWidth="1"/>
    <col min="4563" max="4563" width="8.5546875" style="262" customWidth="1"/>
    <col min="4564" max="4564" width="8.21875" style="262" customWidth="1"/>
    <col min="4565" max="4590" width="7.109375" style="262"/>
    <col min="4591" max="4591" width="15.21875" style="262" customWidth="1"/>
    <col min="4592" max="4592" width="2" style="262" customWidth="1"/>
    <col min="4593" max="4593" width="3" style="262" customWidth="1"/>
    <col min="4594" max="4616" width="8.77734375" style="262" customWidth="1"/>
    <col min="4617" max="4627" width="9.6640625" style="262" customWidth="1"/>
    <col min="4628" max="4628" width="8.44140625" style="262" customWidth="1"/>
    <col min="4629" max="4629" width="8.109375" style="262" customWidth="1"/>
    <col min="4630" max="4630" width="8.77734375" style="262" customWidth="1"/>
    <col min="4631" max="4631" width="8.6640625" style="262" customWidth="1"/>
    <col min="4632" max="4632" width="9.21875" style="262" customWidth="1"/>
    <col min="4633" max="4633" width="9.6640625" style="262" bestFit="1" customWidth="1"/>
    <col min="4634" max="4634" width="8" style="262" bestFit="1" customWidth="1"/>
    <col min="4635" max="4635" width="7.5546875" style="262" bestFit="1" customWidth="1"/>
    <col min="4636" max="4636" width="7.6640625" style="262" customWidth="1"/>
    <col min="4637" max="4637" width="8.109375" style="262" customWidth="1"/>
    <col min="4638" max="4638" width="9.21875" style="262" bestFit="1" customWidth="1"/>
    <col min="4639" max="4639" width="8.21875" style="262" customWidth="1"/>
    <col min="4640" max="4640" width="7.88671875" style="262" customWidth="1"/>
    <col min="4641" max="4641" width="7.6640625" style="262" customWidth="1"/>
    <col min="4642" max="4642" width="8.5546875" style="262" customWidth="1"/>
    <col min="4643" max="4643" width="8.21875" style="262" customWidth="1"/>
    <col min="4644" max="4800" width="7.109375" style="262"/>
    <col min="4801" max="4801" width="21.33203125" style="262" bestFit="1" customWidth="1"/>
    <col min="4802" max="4802" width="7.109375" style="262"/>
    <col min="4803" max="4803" width="7.109375" style="262" customWidth="1"/>
    <col min="4804" max="4804" width="9.6640625" style="262" customWidth="1"/>
    <col min="4805" max="4805" width="8.44140625" style="262" customWidth="1"/>
    <col min="4806" max="4806" width="8.109375" style="262" customWidth="1"/>
    <col min="4807" max="4807" width="8.77734375" style="262" customWidth="1"/>
    <col min="4808" max="4808" width="8.6640625" style="262" customWidth="1"/>
    <col min="4809" max="4809" width="9.21875" style="262" customWidth="1"/>
    <col min="4810" max="4810" width="9.6640625" style="262" bestFit="1" customWidth="1"/>
    <col min="4811" max="4811" width="8" style="262" bestFit="1" customWidth="1"/>
    <col min="4812" max="4812" width="7.5546875" style="262" bestFit="1" customWidth="1"/>
    <col min="4813" max="4813" width="7.6640625" style="262" customWidth="1"/>
    <col min="4814" max="4814" width="8.109375" style="262" customWidth="1"/>
    <col min="4815" max="4815" width="9.21875" style="262" bestFit="1" customWidth="1"/>
    <col min="4816" max="4816" width="8.21875" style="262" customWidth="1"/>
    <col min="4817" max="4817" width="7.88671875" style="262" customWidth="1"/>
    <col min="4818" max="4818" width="7.6640625" style="262" customWidth="1"/>
    <col min="4819" max="4819" width="8.5546875" style="262" customWidth="1"/>
    <col min="4820" max="4820" width="8.21875" style="262" customWidth="1"/>
    <col min="4821" max="4846" width="7.109375" style="262"/>
    <col min="4847" max="4847" width="15.21875" style="262" customWidth="1"/>
    <col min="4848" max="4848" width="2" style="262" customWidth="1"/>
    <col min="4849" max="4849" width="3" style="262" customWidth="1"/>
    <col min="4850" max="4872" width="8.77734375" style="262" customWidth="1"/>
    <col min="4873" max="4883" width="9.6640625" style="262" customWidth="1"/>
    <col min="4884" max="4884" width="8.44140625" style="262" customWidth="1"/>
    <col min="4885" max="4885" width="8.109375" style="262" customWidth="1"/>
    <col min="4886" max="4886" width="8.77734375" style="262" customWidth="1"/>
    <col min="4887" max="4887" width="8.6640625" style="262" customWidth="1"/>
    <col min="4888" max="4888" width="9.21875" style="262" customWidth="1"/>
    <col min="4889" max="4889" width="9.6640625" style="262" bestFit="1" customWidth="1"/>
    <col min="4890" max="4890" width="8" style="262" bestFit="1" customWidth="1"/>
    <col min="4891" max="4891" width="7.5546875" style="262" bestFit="1" customWidth="1"/>
    <col min="4892" max="4892" width="7.6640625" style="262" customWidth="1"/>
    <col min="4893" max="4893" width="8.109375" style="262" customWidth="1"/>
    <col min="4894" max="4894" width="9.21875" style="262" bestFit="1" customWidth="1"/>
    <col min="4895" max="4895" width="8.21875" style="262" customWidth="1"/>
    <col min="4896" max="4896" width="7.88671875" style="262" customWidth="1"/>
    <col min="4897" max="4897" width="7.6640625" style="262" customWidth="1"/>
    <col min="4898" max="4898" width="8.5546875" style="262" customWidth="1"/>
    <col min="4899" max="4899" width="8.21875" style="262" customWidth="1"/>
    <col min="4900" max="5056" width="7.109375" style="262"/>
    <col min="5057" max="5057" width="21.33203125" style="262" bestFit="1" customWidth="1"/>
    <col min="5058" max="5058" width="7.109375" style="262"/>
    <col min="5059" max="5059" width="7.109375" style="262" customWidth="1"/>
    <col min="5060" max="5060" width="9.6640625" style="262" customWidth="1"/>
    <col min="5061" max="5061" width="8.44140625" style="262" customWidth="1"/>
    <col min="5062" max="5062" width="8.109375" style="262" customWidth="1"/>
    <col min="5063" max="5063" width="8.77734375" style="262" customWidth="1"/>
    <col min="5064" max="5064" width="8.6640625" style="262" customWidth="1"/>
    <col min="5065" max="5065" width="9.21875" style="262" customWidth="1"/>
    <col min="5066" max="5066" width="9.6640625" style="262" bestFit="1" customWidth="1"/>
    <col min="5067" max="5067" width="8" style="262" bestFit="1" customWidth="1"/>
    <col min="5068" max="5068" width="7.5546875" style="262" bestFit="1" customWidth="1"/>
    <col min="5069" max="5069" width="7.6640625" style="262" customWidth="1"/>
    <col min="5070" max="5070" width="8.109375" style="262" customWidth="1"/>
    <col min="5071" max="5071" width="9.21875" style="262" bestFit="1" customWidth="1"/>
    <col min="5072" max="5072" width="8.21875" style="262" customWidth="1"/>
    <col min="5073" max="5073" width="7.88671875" style="262" customWidth="1"/>
    <col min="5074" max="5074" width="7.6640625" style="262" customWidth="1"/>
    <col min="5075" max="5075" width="8.5546875" style="262" customWidth="1"/>
    <col min="5076" max="5076" width="8.21875" style="262" customWidth="1"/>
    <col min="5077" max="5102" width="7.109375" style="262"/>
    <col min="5103" max="5103" width="15.21875" style="262" customWidth="1"/>
    <col min="5104" max="5104" width="2" style="262" customWidth="1"/>
    <col min="5105" max="5105" width="3" style="262" customWidth="1"/>
    <col min="5106" max="5128" width="8.77734375" style="262" customWidth="1"/>
    <col min="5129" max="5139" width="9.6640625" style="262" customWidth="1"/>
    <col min="5140" max="5140" width="8.44140625" style="262" customWidth="1"/>
    <col min="5141" max="5141" width="8.109375" style="262" customWidth="1"/>
    <col min="5142" max="5142" width="8.77734375" style="262" customWidth="1"/>
    <col min="5143" max="5143" width="8.6640625" style="262" customWidth="1"/>
    <col min="5144" max="5144" width="9.21875" style="262" customWidth="1"/>
    <col min="5145" max="5145" width="9.6640625" style="262" bestFit="1" customWidth="1"/>
    <col min="5146" max="5146" width="8" style="262" bestFit="1" customWidth="1"/>
    <col min="5147" max="5147" width="7.5546875" style="262" bestFit="1" customWidth="1"/>
    <col min="5148" max="5148" width="7.6640625" style="262" customWidth="1"/>
    <col min="5149" max="5149" width="8.109375" style="262" customWidth="1"/>
    <col min="5150" max="5150" width="9.21875" style="262" bestFit="1" customWidth="1"/>
    <col min="5151" max="5151" width="8.21875" style="262" customWidth="1"/>
    <col min="5152" max="5152" width="7.88671875" style="262" customWidth="1"/>
    <col min="5153" max="5153" width="7.6640625" style="262" customWidth="1"/>
    <col min="5154" max="5154" width="8.5546875" style="262" customWidth="1"/>
    <col min="5155" max="5155" width="8.21875" style="262" customWidth="1"/>
    <col min="5156" max="5312" width="7.109375" style="262"/>
    <col min="5313" max="5313" width="21.33203125" style="262" bestFit="1" customWidth="1"/>
    <col min="5314" max="5314" width="7.109375" style="262"/>
    <col min="5315" max="5315" width="7.109375" style="262" customWidth="1"/>
    <col min="5316" max="5316" width="9.6640625" style="262" customWidth="1"/>
    <col min="5317" max="5317" width="8.44140625" style="262" customWidth="1"/>
    <col min="5318" max="5318" width="8.109375" style="262" customWidth="1"/>
    <col min="5319" max="5319" width="8.77734375" style="262" customWidth="1"/>
    <col min="5320" max="5320" width="8.6640625" style="262" customWidth="1"/>
    <col min="5321" max="5321" width="9.21875" style="262" customWidth="1"/>
    <col min="5322" max="5322" width="9.6640625" style="262" bestFit="1" customWidth="1"/>
    <col min="5323" max="5323" width="8" style="262" bestFit="1" customWidth="1"/>
    <col min="5324" max="5324" width="7.5546875" style="262" bestFit="1" customWidth="1"/>
    <col min="5325" max="5325" width="7.6640625" style="262" customWidth="1"/>
    <col min="5326" max="5326" width="8.109375" style="262" customWidth="1"/>
    <col min="5327" max="5327" width="9.21875" style="262" bestFit="1" customWidth="1"/>
    <col min="5328" max="5328" width="8.21875" style="262" customWidth="1"/>
    <col min="5329" max="5329" width="7.88671875" style="262" customWidth="1"/>
    <col min="5330" max="5330" width="7.6640625" style="262" customWidth="1"/>
    <col min="5331" max="5331" width="8.5546875" style="262" customWidth="1"/>
    <col min="5332" max="5332" width="8.21875" style="262" customWidth="1"/>
    <col min="5333" max="5358" width="7.109375" style="262"/>
    <col min="5359" max="5359" width="15.21875" style="262" customWidth="1"/>
    <col min="5360" max="5360" width="2" style="262" customWidth="1"/>
    <col min="5361" max="5361" width="3" style="262" customWidth="1"/>
    <col min="5362" max="5384" width="8.77734375" style="262" customWidth="1"/>
    <col min="5385" max="5395" width="9.6640625" style="262" customWidth="1"/>
    <col min="5396" max="5396" width="8.44140625" style="262" customWidth="1"/>
    <col min="5397" max="5397" width="8.109375" style="262" customWidth="1"/>
    <col min="5398" max="5398" width="8.77734375" style="262" customWidth="1"/>
    <col min="5399" max="5399" width="8.6640625" style="262" customWidth="1"/>
    <col min="5400" max="5400" width="9.21875" style="262" customWidth="1"/>
    <col min="5401" max="5401" width="9.6640625" style="262" bestFit="1" customWidth="1"/>
    <col min="5402" max="5402" width="8" style="262" bestFit="1" customWidth="1"/>
    <col min="5403" max="5403" width="7.5546875" style="262" bestFit="1" customWidth="1"/>
    <col min="5404" max="5404" width="7.6640625" style="262" customWidth="1"/>
    <col min="5405" max="5405" width="8.109375" style="262" customWidth="1"/>
    <col min="5406" max="5406" width="9.21875" style="262" bestFit="1" customWidth="1"/>
    <col min="5407" max="5407" width="8.21875" style="262" customWidth="1"/>
    <col min="5408" max="5408" width="7.88671875" style="262" customWidth="1"/>
    <col min="5409" max="5409" width="7.6640625" style="262" customWidth="1"/>
    <col min="5410" max="5410" width="8.5546875" style="262" customWidth="1"/>
    <col min="5411" max="5411" width="8.21875" style="262" customWidth="1"/>
    <col min="5412" max="5568" width="7.109375" style="262"/>
    <col min="5569" max="5569" width="21.33203125" style="262" bestFit="1" customWidth="1"/>
    <col min="5570" max="5570" width="7.109375" style="262"/>
    <col min="5571" max="5571" width="7.109375" style="262" customWidth="1"/>
    <col min="5572" max="5572" width="9.6640625" style="262" customWidth="1"/>
    <col min="5573" max="5573" width="8.44140625" style="262" customWidth="1"/>
    <col min="5574" max="5574" width="8.109375" style="262" customWidth="1"/>
    <col min="5575" max="5575" width="8.77734375" style="262" customWidth="1"/>
    <col min="5576" max="5576" width="8.6640625" style="262" customWidth="1"/>
    <col min="5577" max="5577" width="9.21875" style="262" customWidth="1"/>
    <col min="5578" max="5578" width="9.6640625" style="262" bestFit="1" customWidth="1"/>
    <col min="5579" max="5579" width="8" style="262" bestFit="1" customWidth="1"/>
    <col min="5580" max="5580" width="7.5546875" style="262" bestFit="1" customWidth="1"/>
    <col min="5581" max="5581" width="7.6640625" style="262" customWidth="1"/>
    <col min="5582" max="5582" width="8.109375" style="262" customWidth="1"/>
    <col min="5583" max="5583" width="9.21875" style="262" bestFit="1" customWidth="1"/>
    <col min="5584" max="5584" width="8.21875" style="262" customWidth="1"/>
    <col min="5585" max="5585" width="7.88671875" style="262" customWidth="1"/>
    <col min="5586" max="5586" width="7.6640625" style="262" customWidth="1"/>
    <col min="5587" max="5587" width="8.5546875" style="262" customWidth="1"/>
    <col min="5588" max="5588" width="8.21875" style="262" customWidth="1"/>
    <col min="5589" max="5614" width="7.109375" style="262"/>
    <col min="5615" max="5615" width="15.21875" style="262" customWidth="1"/>
    <col min="5616" max="5616" width="2" style="262" customWidth="1"/>
    <col min="5617" max="5617" width="3" style="262" customWidth="1"/>
    <col min="5618" max="5640" width="8.77734375" style="262" customWidth="1"/>
    <col min="5641" max="5651" width="9.6640625" style="262" customWidth="1"/>
    <col min="5652" max="5652" width="8.44140625" style="262" customWidth="1"/>
    <col min="5653" max="5653" width="8.109375" style="262" customWidth="1"/>
    <col min="5654" max="5654" width="8.77734375" style="262" customWidth="1"/>
    <col min="5655" max="5655" width="8.6640625" style="262" customWidth="1"/>
    <col min="5656" max="5656" width="9.21875" style="262" customWidth="1"/>
    <col min="5657" max="5657" width="9.6640625" style="262" bestFit="1" customWidth="1"/>
    <col min="5658" max="5658" width="8" style="262" bestFit="1" customWidth="1"/>
    <col min="5659" max="5659" width="7.5546875" style="262" bestFit="1" customWidth="1"/>
    <col min="5660" max="5660" width="7.6640625" style="262" customWidth="1"/>
    <col min="5661" max="5661" width="8.109375" style="262" customWidth="1"/>
    <col min="5662" max="5662" width="9.21875" style="262" bestFit="1" customWidth="1"/>
    <col min="5663" max="5663" width="8.21875" style="262" customWidth="1"/>
    <col min="5664" max="5664" width="7.88671875" style="262" customWidth="1"/>
    <col min="5665" max="5665" width="7.6640625" style="262" customWidth="1"/>
    <col min="5666" max="5666" width="8.5546875" style="262" customWidth="1"/>
    <col min="5667" max="5667" width="8.21875" style="262" customWidth="1"/>
    <col min="5668" max="5824" width="7.109375" style="262"/>
    <col min="5825" max="5825" width="21.33203125" style="262" bestFit="1" customWidth="1"/>
    <col min="5826" max="5826" width="7.109375" style="262"/>
    <col min="5827" max="5827" width="7.109375" style="262" customWidth="1"/>
    <col min="5828" max="5828" width="9.6640625" style="262" customWidth="1"/>
    <col min="5829" max="5829" width="8.44140625" style="262" customWidth="1"/>
    <col min="5830" max="5830" width="8.109375" style="262" customWidth="1"/>
    <col min="5831" max="5831" width="8.77734375" style="262" customWidth="1"/>
    <col min="5832" max="5832" width="8.6640625" style="262" customWidth="1"/>
    <col min="5833" max="5833" width="9.21875" style="262" customWidth="1"/>
    <col min="5834" max="5834" width="9.6640625" style="262" bestFit="1" customWidth="1"/>
    <col min="5835" max="5835" width="8" style="262" bestFit="1" customWidth="1"/>
    <col min="5836" max="5836" width="7.5546875" style="262" bestFit="1" customWidth="1"/>
    <col min="5837" max="5837" width="7.6640625" style="262" customWidth="1"/>
    <col min="5838" max="5838" width="8.109375" style="262" customWidth="1"/>
    <col min="5839" max="5839" width="9.21875" style="262" bestFit="1" customWidth="1"/>
    <col min="5840" max="5840" width="8.21875" style="262" customWidth="1"/>
    <col min="5841" max="5841" width="7.88671875" style="262" customWidth="1"/>
    <col min="5842" max="5842" width="7.6640625" style="262" customWidth="1"/>
    <col min="5843" max="5843" width="8.5546875" style="262" customWidth="1"/>
    <col min="5844" max="5844" width="8.21875" style="262" customWidth="1"/>
    <col min="5845" max="5870" width="7.109375" style="262"/>
    <col min="5871" max="5871" width="15.21875" style="262" customWidth="1"/>
    <col min="5872" max="5872" width="2" style="262" customWidth="1"/>
    <col min="5873" max="5873" width="3" style="262" customWidth="1"/>
    <col min="5874" max="5896" width="8.77734375" style="262" customWidth="1"/>
    <col min="5897" max="5907" width="9.6640625" style="262" customWidth="1"/>
    <col min="5908" max="5908" width="8.44140625" style="262" customWidth="1"/>
    <col min="5909" max="5909" width="8.109375" style="262" customWidth="1"/>
    <col min="5910" max="5910" width="8.77734375" style="262" customWidth="1"/>
    <col min="5911" max="5911" width="8.6640625" style="262" customWidth="1"/>
    <col min="5912" max="5912" width="9.21875" style="262" customWidth="1"/>
    <col min="5913" max="5913" width="9.6640625" style="262" bestFit="1" customWidth="1"/>
    <col min="5914" max="5914" width="8" style="262" bestFit="1" customWidth="1"/>
    <col min="5915" max="5915" width="7.5546875" style="262" bestFit="1" customWidth="1"/>
    <col min="5916" max="5916" width="7.6640625" style="262" customWidth="1"/>
    <col min="5917" max="5917" width="8.109375" style="262" customWidth="1"/>
    <col min="5918" max="5918" width="9.21875" style="262" bestFit="1" customWidth="1"/>
    <col min="5919" max="5919" width="8.21875" style="262" customWidth="1"/>
    <col min="5920" max="5920" width="7.88671875" style="262" customWidth="1"/>
    <col min="5921" max="5921" width="7.6640625" style="262" customWidth="1"/>
    <col min="5922" max="5922" width="8.5546875" style="262" customWidth="1"/>
    <col min="5923" max="5923" width="8.21875" style="262" customWidth="1"/>
    <col min="5924" max="6080" width="7.109375" style="262"/>
    <col min="6081" max="6081" width="21.33203125" style="262" bestFit="1" customWidth="1"/>
    <col min="6082" max="6082" width="7.109375" style="262"/>
    <col min="6083" max="6083" width="7.109375" style="262" customWidth="1"/>
    <col min="6084" max="6084" width="9.6640625" style="262" customWidth="1"/>
    <col min="6085" max="6085" width="8.44140625" style="262" customWidth="1"/>
    <col min="6086" max="6086" width="8.109375" style="262" customWidth="1"/>
    <col min="6087" max="6087" width="8.77734375" style="262" customWidth="1"/>
    <col min="6088" max="6088" width="8.6640625" style="262" customWidth="1"/>
    <col min="6089" max="6089" width="9.21875" style="262" customWidth="1"/>
    <col min="6090" max="6090" width="9.6640625" style="262" bestFit="1" customWidth="1"/>
    <col min="6091" max="6091" width="8" style="262" bestFit="1" customWidth="1"/>
    <col min="6092" max="6092" width="7.5546875" style="262" bestFit="1" customWidth="1"/>
    <col min="6093" max="6093" width="7.6640625" style="262" customWidth="1"/>
    <col min="6094" max="6094" width="8.109375" style="262" customWidth="1"/>
    <col min="6095" max="6095" width="9.21875" style="262" bestFit="1" customWidth="1"/>
    <col min="6096" max="6096" width="8.21875" style="262" customWidth="1"/>
    <col min="6097" max="6097" width="7.88671875" style="262" customWidth="1"/>
    <col min="6098" max="6098" width="7.6640625" style="262" customWidth="1"/>
    <col min="6099" max="6099" width="8.5546875" style="262" customWidth="1"/>
    <col min="6100" max="6100" width="8.21875" style="262" customWidth="1"/>
    <col min="6101" max="6126" width="7.109375" style="262"/>
    <col min="6127" max="6127" width="15.21875" style="262" customWidth="1"/>
    <col min="6128" max="6128" width="2" style="262" customWidth="1"/>
    <col min="6129" max="6129" width="3" style="262" customWidth="1"/>
    <col min="6130" max="6152" width="8.77734375" style="262" customWidth="1"/>
    <col min="6153" max="6163" width="9.6640625" style="262" customWidth="1"/>
    <col min="6164" max="6164" width="8.44140625" style="262" customWidth="1"/>
    <col min="6165" max="6165" width="8.109375" style="262" customWidth="1"/>
    <col min="6166" max="6166" width="8.77734375" style="262" customWidth="1"/>
    <col min="6167" max="6167" width="8.6640625" style="262" customWidth="1"/>
    <col min="6168" max="6168" width="9.21875" style="262" customWidth="1"/>
    <col min="6169" max="6169" width="9.6640625" style="262" bestFit="1" customWidth="1"/>
    <col min="6170" max="6170" width="8" style="262" bestFit="1" customWidth="1"/>
    <col min="6171" max="6171" width="7.5546875" style="262" bestFit="1" customWidth="1"/>
    <col min="6172" max="6172" width="7.6640625" style="262" customWidth="1"/>
    <col min="6173" max="6173" width="8.109375" style="262" customWidth="1"/>
    <col min="6174" max="6174" width="9.21875" style="262" bestFit="1" customWidth="1"/>
    <col min="6175" max="6175" width="8.21875" style="262" customWidth="1"/>
    <col min="6176" max="6176" width="7.88671875" style="262" customWidth="1"/>
    <col min="6177" max="6177" width="7.6640625" style="262" customWidth="1"/>
    <col min="6178" max="6178" width="8.5546875" style="262" customWidth="1"/>
    <col min="6179" max="6179" width="8.21875" style="262" customWidth="1"/>
    <col min="6180" max="6336" width="7.109375" style="262"/>
    <col min="6337" max="6337" width="21.33203125" style="262" bestFit="1" customWidth="1"/>
    <col min="6338" max="6338" width="7.109375" style="262"/>
    <col min="6339" max="6339" width="7.109375" style="262" customWidth="1"/>
    <col min="6340" max="6340" width="9.6640625" style="262" customWidth="1"/>
    <col min="6341" max="6341" width="8.44140625" style="262" customWidth="1"/>
    <col min="6342" max="6342" width="8.109375" style="262" customWidth="1"/>
    <col min="6343" max="6343" width="8.77734375" style="262" customWidth="1"/>
    <col min="6344" max="6344" width="8.6640625" style="262" customWidth="1"/>
    <col min="6345" max="6345" width="9.21875" style="262" customWidth="1"/>
    <col min="6346" max="6346" width="9.6640625" style="262" bestFit="1" customWidth="1"/>
    <col min="6347" max="6347" width="8" style="262" bestFit="1" customWidth="1"/>
    <col min="6348" max="6348" width="7.5546875" style="262" bestFit="1" customWidth="1"/>
    <col min="6349" max="6349" width="7.6640625" style="262" customWidth="1"/>
    <col min="6350" max="6350" width="8.109375" style="262" customWidth="1"/>
    <col min="6351" max="6351" width="9.21875" style="262" bestFit="1" customWidth="1"/>
    <col min="6352" max="6352" width="8.21875" style="262" customWidth="1"/>
    <col min="6353" max="6353" width="7.88671875" style="262" customWidth="1"/>
    <col min="6354" max="6354" width="7.6640625" style="262" customWidth="1"/>
    <col min="6355" max="6355" width="8.5546875" style="262" customWidth="1"/>
    <col min="6356" max="6356" width="8.21875" style="262" customWidth="1"/>
    <col min="6357" max="6382" width="7.109375" style="262"/>
    <col min="6383" max="6383" width="15.21875" style="262" customWidth="1"/>
    <col min="6384" max="6384" width="2" style="262" customWidth="1"/>
    <col min="6385" max="6385" width="3" style="262" customWidth="1"/>
    <col min="6386" max="6408" width="8.77734375" style="262" customWidth="1"/>
    <col min="6409" max="6419" width="9.6640625" style="262" customWidth="1"/>
    <col min="6420" max="6420" width="8.44140625" style="262" customWidth="1"/>
    <col min="6421" max="6421" width="8.109375" style="262" customWidth="1"/>
    <col min="6422" max="6422" width="8.77734375" style="262" customWidth="1"/>
    <col min="6423" max="6423" width="8.6640625" style="262" customWidth="1"/>
    <col min="6424" max="6424" width="9.21875" style="262" customWidth="1"/>
    <col min="6425" max="6425" width="9.6640625" style="262" bestFit="1" customWidth="1"/>
    <col min="6426" max="6426" width="8" style="262" bestFit="1" customWidth="1"/>
    <col min="6427" max="6427" width="7.5546875" style="262" bestFit="1" customWidth="1"/>
    <col min="6428" max="6428" width="7.6640625" style="262" customWidth="1"/>
    <col min="6429" max="6429" width="8.109375" style="262" customWidth="1"/>
    <col min="6430" max="6430" width="9.21875" style="262" bestFit="1" customWidth="1"/>
    <col min="6431" max="6431" width="8.21875" style="262" customWidth="1"/>
    <col min="6432" max="6432" width="7.88671875" style="262" customWidth="1"/>
    <col min="6433" max="6433" width="7.6640625" style="262" customWidth="1"/>
    <col min="6434" max="6434" width="8.5546875" style="262" customWidth="1"/>
    <col min="6435" max="6435" width="8.21875" style="262" customWidth="1"/>
    <col min="6436" max="6592" width="7.109375" style="262"/>
    <col min="6593" max="6593" width="21.33203125" style="262" bestFit="1" customWidth="1"/>
    <col min="6594" max="6594" width="7.109375" style="262"/>
    <col min="6595" max="6595" width="7.109375" style="262" customWidth="1"/>
    <col min="6596" max="6596" width="9.6640625" style="262" customWidth="1"/>
    <col min="6597" max="6597" width="8.44140625" style="262" customWidth="1"/>
    <col min="6598" max="6598" width="8.109375" style="262" customWidth="1"/>
    <col min="6599" max="6599" width="8.77734375" style="262" customWidth="1"/>
    <col min="6600" max="6600" width="8.6640625" style="262" customWidth="1"/>
    <col min="6601" max="6601" width="9.21875" style="262" customWidth="1"/>
    <col min="6602" max="6602" width="9.6640625" style="262" bestFit="1" customWidth="1"/>
    <col min="6603" max="6603" width="8" style="262" bestFit="1" customWidth="1"/>
    <col min="6604" max="6604" width="7.5546875" style="262" bestFit="1" customWidth="1"/>
    <col min="6605" max="6605" width="7.6640625" style="262" customWidth="1"/>
    <col min="6606" max="6606" width="8.109375" style="262" customWidth="1"/>
    <col min="6607" max="6607" width="9.21875" style="262" bestFit="1" customWidth="1"/>
    <col min="6608" max="6608" width="8.21875" style="262" customWidth="1"/>
    <col min="6609" max="6609" width="7.88671875" style="262" customWidth="1"/>
    <col min="6610" max="6610" width="7.6640625" style="262" customWidth="1"/>
    <col min="6611" max="6611" width="8.5546875" style="262" customWidth="1"/>
    <col min="6612" max="6612" width="8.21875" style="262" customWidth="1"/>
    <col min="6613" max="6638" width="7.109375" style="262"/>
    <col min="6639" max="6639" width="15.21875" style="262" customWidth="1"/>
    <col min="6640" max="6640" width="2" style="262" customWidth="1"/>
    <col min="6641" max="6641" width="3" style="262" customWidth="1"/>
    <col min="6642" max="6664" width="8.77734375" style="262" customWidth="1"/>
    <col min="6665" max="6675" width="9.6640625" style="262" customWidth="1"/>
    <col min="6676" max="6676" width="8.44140625" style="262" customWidth="1"/>
    <col min="6677" max="6677" width="8.109375" style="262" customWidth="1"/>
    <col min="6678" max="6678" width="8.77734375" style="262" customWidth="1"/>
    <col min="6679" max="6679" width="8.6640625" style="262" customWidth="1"/>
    <col min="6680" max="6680" width="9.21875" style="262" customWidth="1"/>
    <col min="6681" max="6681" width="9.6640625" style="262" bestFit="1" customWidth="1"/>
    <col min="6682" max="6682" width="8" style="262" bestFit="1" customWidth="1"/>
    <col min="6683" max="6683" width="7.5546875" style="262" bestFit="1" customWidth="1"/>
    <col min="6684" max="6684" width="7.6640625" style="262" customWidth="1"/>
    <col min="6685" max="6685" width="8.109375" style="262" customWidth="1"/>
    <col min="6686" max="6686" width="9.21875" style="262" bestFit="1" customWidth="1"/>
    <col min="6687" max="6687" width="8.21875" style="262" customWidth="1"/>
    <col min="6688" max="6688" width="7.88671875" style="262" customWidth="1"/>
    <col min="6689" max="6689" width="7.6640625" style="262" customWidth="1"/>
    <col min="6690" max="6690" width="8.5546875" style="262" customWidth="1"/>
    <col min="6691" max="6691" width="8.21875" style="262" customWidth="1"/>
    <col min="6692" max="6848" width="7.109375" style="262"/>
    <col min="6849" max="6849" width="21.33203125" style="262" bestFit="1" customWidth="1"/>
    <col min="6850" max="6850" width="7.109375" style="262"/>
    <col min="6851" max="6851" width="7.109375" style="262" customWidth="1"/>
    <col min="6852" max="6852" width="9.6640625" style="262" customWidth="1"/>
    <col min="6853" max="6853" width="8.44140625" style="262" customWidth="1"/>
    <col min="6854" max="6854" width="8.109375" style="262" customWidth="1"/>
    <col min="6855" max="6855" width="8.77734375" style="262" customWidth="1"/>
    <col min="6856" max="6856" width="8.6640625" style="262" customWidth="1"/>
    <col min="6857" max="6857" width="9.21875" style="262" customWidth="1"/>
    <col min="6858" max="6858" width="9.6640625" style="262" bestFit="1" customWidth="1"/>
    <col min="6859" max="6859" width="8" style="262" bestFit="1" customWidth="1"/>
    <col min="6860" max="6860" width="7.5546875" style="262" bestFit="1" customWidth="1"/>
    <col min="6861" max="6861" width="7.6640625" style="262" customWidth="1"/>
    <col min="6862" max="6862" width="8.109375" style="262" customWidth="1"/>
    <col min="6863" max="6863" width="9.21875" style="262" bestFit="1" customWidth="1"/>
    <col min="6864" max="6864" width="8.21875" style="262" customWidth="1"/>
    <col min="6865" max="6865" width="7.88671875" style="262" customWidth="1"/>
    <col min="6866" max="6866" width="7.6640625" style="262" customWidth="1"/>
    <col min="6867" max="6867" width="8.5546875" style="262" customWidth="1"/>
    <col min="6868" max="6868" width="8.21875" style="262" customWidth="1"/>
    <col min="6869" max="6894" width="7.109375" style="262"/>
    <col min="6895" max="6895" width="15.21875" style="262" customWidth="1"/>
    <col min="6896" max="6896" width="2" style="262" customWidth="1"/>
    <col min="6897" max="6897" width="3" style="262" customWidth="1"/>
    <col min="6898" max="6920" width="8.77734375" style="262" customWidth="1"/>
    <col min="6921" max="6931" width="9.6640625" style="262" customWidth="1"/>
    <col min="6932" max="6932" width="8.44140625" style="262" customWidth="1"/>
    <col min="6933" max="6933" width="8.109375" style="262" customWidth="1"/>
    <col min="6934" max="6934" width="8.77734375" style="262" customWidth="1"/>
    <col min="6935" max="6935" width="8.6640625" style="262" customWidth="1"/>
    <col min="6936" max="6936" width="9.21875" style="262" customWidth="1"/>
    <col min="6937" max="6937" width="9.6640625" style="262" bestFit="1" customWidth="1"/>
    <col min="6938" max="6938" width="8" style="262" bestFit="1" customWidth="1"/>
    <col min="6939" max="6939" width="7.5546875" style="262" bestFit="1" customWidth="1"/>
    <col min="6940" max="6940" width="7.6640625" style="262" customWidth="1"/>
    <col min="6941" max="6941" width="8.109375" style="262" customWidth="1"/>
    <col min="6942" max="6942" width="9.21875" style="262" bestFit="1" customWidth="1"/>
    <col min="6943" max="6943" width="8.21875" style="262" customWidth="1"/>
    <col min="6944" max="6944" width="7.88671875" style="262" customWidth="1"/>
    <col min="6945" max="6945" width="7.6640625" style="262" customWidth="1"/>
    <col min="6946" max="6946" width="8.5546875" style="262" customWidth="1"/>
    <col min="6947" max="6947" width="8.21875" style="262" customWidth="1"/>
    <col min="6948" max="7104" width="7.109375" style="262"/>
    <col min="7105" max="7105" width="21.33203125" style="262" bestFit="1" customWidth="1"/>
    <col min="7106" max="7106" width="7.109375" style="262"/>
    <col min="7107" max="7107" width="7.109375" style="262" customWidth="1"/>
    <col min="7108" max="7108" width="9.6640625" style="262" customWidth="1"/>
    <col min="7109" max="7109" width="8.44140625" style="262" customWidth="1"/>
    <col min="7110" max="7110" width="8.109375" style="262" customWidth="1"/>
    <col min="7111" max="7111" width="8.77734375" style="262" customWidth="1"/>
    <col min="7112" max="7112" width="8.6640625" style="262" customWidth="1"/>
    <col min="7113" max="7113" width="9.21875" style="262" customWidth="1"/>
    <col min="7114" max="7114" width="9.6640625" style="262" bestFit="1" customWidth="1"/>
    <col min="7115" max="7115" width="8" style="262" bestFit="1" customWidth="1"/>
    <col min="7116" max="7116" width="7.5546875" style="262" bestFit="1" customWidth="1"/>
    <col min="7117" max="7117" width="7.6640625" style="262" customWidth="1"/>
    <col min="7118" max="7118" width="8.109375" style="262" customWidth="1"/>
    <col min="7119" max="7119" width="9.21875" style="262" bestFit="1" customWidth="1"/>
    <col min="7120" max="7120" width="8.21875" style="262" customWidth="1"/>
    <col min="7121" max="7121" width="7.88671875" style="262" customWidth="1"/>
    <col min="7122" max="7122" width="7.6640625" style="262" customWidth="1"/>
    <col min="7123" max="7123" width="8.5546875" style="262" customWidth="1"/>
    <col min="7124" max="7124" width="8.21875" style="262" customWidth="1"/>
    <col min="7125" max="7150" width="7.109375" style="262"/>
    <col min="7151" max="7151" width="15.21875" style="262" customWidth="1"/>
    <col min="7152" max="7152" width="2" style="262" customWidth="1"/>
    <col min="7153" max="7153" width="3" style="262" customWidth="1"/>
    <col min="7154" max="7176" width="8.77734375" style="262" customWidth="1"/>
    <col min="7177" max="7187" width="9.6640625" style="262" customWidth="1"/>
    <col min="7188" max="7188" width="8.44140625" style="262" customWidth="1"/>
    <col min="7189" max="7189" width="8.109375" style="262" customWidth="1"/>
    <col min="7190" max="7190" width="8.77734375" style="262" customWidth="1"/>
    <col min="7191" max="7191" width="8.6640625" style="262" customWidth="1"/>
    <col min="7192" max="7192" width="9.21875" style="262" customWidth="1"/>
    <col min="7193" max="7193" width="9.6640625" style="262" bestFit="1" customWidth="1"/>
    <col min="7194" max="7194" width="8" style="262" bestFit="1" customWidth="1"/>
    <col min="7195" max="7195" width="7.5546875" style="262" bestFit="1" customWidth="1"/>
    <col min="7196" max="7196" width="7.6640625" style="262" customWidth="1"/>
    <col min="7197" max="7197" width="8.109375" style="262" customWidth="1"/>
    <col min="7198" max="7198" width="9.21875" style="262" bestFit="1" customWidth="1"/>
    <col min="7199" max="7199" width="8.21875" style="262" customWidth="1"/>
    <col min="7200" max="7200" width="7.88671875" style="262" customWidth="1"/>
    <col min="7201" max="7201" width="7.6640625" style="262" customWidth="1"/>
    <col min="7202" max="7202" width="8.5546875" style="262" customWidth="1"/>
    <col min="7203" max="7203" width="8.21875" style="262" customWidth="1"/>
    <col min="7204" max="7360" width="7.109375" style="262"/>
    <col min="7361" max="7361" width="21.33203125" style="262" bestFit="1" customWidth="1"/>
    <col min="7362" max="7362" width="7.109375" style="262"/>
    <col min="7363" max="7363" width="7.109375" style="262" customWidth="1"/>
    <col min="7364" max="7364" width="9.6640625" style="262" customWidth="1"/>
    <col min="7365" max="7365" width="8.44140625" style="262" customWidth="1"/>
    <col min="7366" max="7366" width="8.109375" style="262" customWidth="1"/>
    <col min="7367" max="7367" width="8.77734375" style="262" customWidth="1"/>
    <col min="7368" max="7368" width="8.6640625" style="262" customWidth="1"/>
    <col min="7369" max="7369" width="9.21875" style="262" customWidth="1"/>
    <col min="7370" max="7370" width="9.6640625" style="262" bestFit="1" customWidth="1"/>
    <col min="7371" max="7371" width="8" style="262" bestFit="1" customWidth="1"/>
    <col min="7372" max="7372" width="7.5546875" style="262" bestFit="1" customWidth="1"/>
    <col min="7373" max="7373" width="7.6640625" style="262" customWidth="1"/>
    <col min="7374" max="7374" width="8.109375" style="262" customWidth="1"/>
    <col min="7375" max="7375" width="9.21875" style="262" bestFit="1" customWidth="1"/>
    <col min="7376" max="7376" width="8.21875" style="262" customWidth="1"/>
    <col min="7377" max="7377" width="7.88671875" style="262" customWidth="1"/>
    <col min="7378" max="7378" width="7.6640625" style="262" customWidth="1"/>
    <col min="7379" max="7379" width="8.5546875" style="262" customWidth="1"/>
    <col min="7380" max="7380" width="8.21875" style="262" customWidth="1"/>
    <col min="7381" max="7406" width="7.109375" style="262"/>
    <col min="7407" max="7407" width="15.21875" style="262" customWidth="1"/>
    <col min="7408" max="7408" width="2" style="262" customWidth="1"/>
    <col min="7409" max="7409" width="3" style="262" customWidth="1"/>
    <col min="7410" max="7432" width="8.77734375" style="262" customWidth="1"/>
    <col min="7433" max="7443" width="9.6640625" style="262" customWidth="1"/>
    <col min="7444" max="7444" width="8.44140625" style="262" customWidth="1"/>
    <col min="7445" max="7445" width="8.109375" style="262" customWidth="1"/>
    <col min="7446" max="7446" width="8.77734375" style="262" customWidth="1"/>
    <col min="7447" max="7447" width="8.6640625" style="262" customWidth="1"/>
    <col min="7448" max="7448" width="9.21875" style="262" customWidth="1"/>
    <col min="7449" max="7449" width="9.6640625" style="262" bestFit="1" customWidth="1"/>
    <col min="7450" max="7450" width="8" style="262" bestFit="1" customWidth="1"/>
    <col min="7451" max="7451" width="7.5546875" style="262" bestFit="1" customWidth="1"/>
    <col min="7452" max="7452" width="7.6640625" style="262" customWidth="1"/>
    <col min="7453" max="7453" width="8.109375" style="262" customWidth="1"/>
    <col min="7454" max="7454" width="9.21875" style="262" bestFit="1" customWidth="1"/>
    <col min="7455" max="7455" width="8.21875" style="262" customWidth="1"/>
    <col min="7456" max="7456" width="7.88671875" style="262" customWidth="1"/>
    <col min="7457" max="7457" width="7.6640625" style="262" customWidth="1"/>
    <col min="7458" max="7458" width="8.5546875" style="262" customWidth="1"/>
    <col min="7459" max="7459" width="8.21875" style="262" customWidth="1"/>
    <col min="7460" max="7616" width="7.109375" style="262"/>
    <col min="7617" max="7617" width="21.33203125" style="262" bestFit="1" customWidth="1"/>
    <col min="7618" max="7618" width="7.109375" style="262"/>
    <col min="7619" max="7619" width="7.109375" style="262" customWidth="1"/>
    <col min="7620" max="7620" width="9.6640625" style="262" customWidth="1"/>
    <col min="7621" max="7621" width="8.44140625" style="262" customWidth="1"/>
    <col min="7622" max="7622" width="8.109375" style="262" customWidth="1"/>
    <col min="7623" max="7623" width="8.77734375" style="262" customWidth="1"/>
    <col min="7624" max="7624" width="8.6640625" style="262" customWidth="1"/>
    <col min="7625" max="7625" width="9.21875" style="262" customWidth="1"/>
    <col min="7626" max="7626" width="9.6640625" style="262" bestFit="1" customWidth="1"/>
    <col min="7627" max="7627" width="8" style="262" bestFit="1" customWidth="1"/>
    <col min="7628" max="7628" width="7.5546875" style="262" bestFit="1" customWidth="1"/>
    <col min="7629" max="7629" width="7.6640625" style="262" customWidth="1"/>
    <col min="7630" max="7630" width="8.109375" style="262" customWidth="1"/>
    <col min="7631" max="7631" width="9.21875" style="262" bestFit="1" customWidth="1"/>
    <col min="7632" max="7632" width="8.21875" style="262" customWidth="1"/>
    <col min="7633" max="7633" width="7.88671875" style="262" customWidth="1"/>
    <col min="7634" max="7634" width="7.6640625" style="262" customWidth="1"/>
    <col min="7635" max="7635" width="8.5546875" style="262" customWidth="1"/>
    <col min="7636" max="7636" width="8.21875" style="262" customWidth="1"/>
    <col min="7637" max="7662" width="7.109375" style="262"/>
    <col min="7663" max="7663" width="15.21875" style="262" customWidth="1"/>
    <col min="7664" max="7664" width="2" style="262" customWidth="1"/>
    <col min="7665" max="7665" width="3" style="262" customWidth="1"/>
    <col min="7666" max="7688" width="8.77734375" style="262" customWidth="1"/>
    <col min="7689" max="7699" width="9.6640625" style="262" customWidth="1"/>
    <col min="7700" max="7700" width="8.44140625" style="262" customWidth="1"/>
    <col min="7701" max="7701" width="8.109375" style="262" customWidth="1"/>
    <col min="7702" max="7702" width="8.77734375" style="262" customWidth="1"/>
    <col min="7703" max="7703" width="8.6640625" style="262" customWidth="1"/>
    <col min="7704" max="7704" width="9.21875" style="262" customWidth="1"/>
    <col min="7705" max="7705" width="9.6640625" style="262" bestFit="1" customWidth="1"/>
    <col min="7706" max="7706" width="8" style="262" bestFit="1" customWidth="1"/>
    <col min="7707" max="7707" width="7.5546875" style="262" bestFit="1" customWidth="1"/>
    <col min="7708" max="7708" width="7.6640625" style="262" customWidth="1"/>
    <col min="7709" max="7709" width="8.109375" style="262" customWidth="1"/>
    <col min="7710" max="7710" width="9.21875" style="262" bestFit="1" customWidth="1"/>
    <col min="7711" max="7711" width="8.21875" style="262" customWidth="1"/>
    <col min="7712" max="7712" width="7.88671875" style="262" customWidth="1"/>
    <col min="7713" max="7713" width="7.6640625" style="262" customWidth="1"/>
    <col min="7714" max="7714" width="8.5546875" style="262" customWidth="1"/>
    <col min="7715" max="7715" width="8.21875" style="262" customWidth="1"/>
    <col min="7716" max="7872" width="7.109375" style="262"/>
    <col min="7873" max="7873" width="21.33203125" style="262" bestFit="1" customWidth="1"/>
    <col min="7874" max="7874" width="7.109375" style="262"/>
    <col min="7875" max="7875" width="7.109375" style="262" customWidth="1"/>
    <col min="7876" max="7876" width="9.6640625" style="262" customWidth="1"/>
    <col min="7877" max="7877" width="8.44140625" style="262" customWidth="1"/>
    <col min="7878" max="7878" width="8.109375" style="262" customWidth="1"/>
    <col min="7879" max="7879" width="8.77734375" style="262" customWidth="1"/>
    <col min="7880" max="7880" width="8.6640625" style="262" customWidth="1"/>
    <col min="7881" max="7881" width="9.21875" style="262" customWidth="1"/>
    <col min="7882" max="7882" width="9.6640625" style="262" bestFit="1" customWidth="1"/>
    <col min="7883" max="7883" width="8" style="262" bestFit="1" customWidth="1"/>
    <col min="7884" max="7884" width="7.5546875" style="262" bestFit="1" customWidth="1"/>
    <col min="7885" max="7885" width="7.6640625" style="262" customWidth="1"/>
    <col min="7886" max="7886" width="8.109375" style="262" customWidth="1"/>
    <col min="7887" max="7887" width="9.21875" style="262" bestFit="1" customWidth="1"/>
    <col min="7888" max="7888" width="8.21875" style="262" customWidth="1"/>
    <col min="7889" max="7889" width="7.88671875" style="262" customWidth="1"/>
    <col min="7890" max="7890" width="7.6640625" style="262" customWidth="1"/>
    <col min="7891" max="7891" width="8.5546875" style="262" customWidth="1"/>
    <col min="7892" max="7892" width="8.21875" style="262" customWidth="1"/>
    <col min="7893" max="7918" width="7.109375" style="262"/>
    <col min="7919" max="7919" width="15.21875" style="262" customWidth="1"/>
    <col min="7920" max="7920" width="2" style="262" customWidth="1"/>
    <col min="7921" max="7921" width="3" style="262" customWidth="1"/>
    <col min="7922" max="7944" width="8.77734375" style="262" customWidth="1"/>
    <col min="7945" max="7955" width="9.6640625" style="262" customWidth="1"/>
    <col min="7956" max="7956" width="8.44140625" style="262" customWidth="1"/>
    <col min="7957" max="7957" width="8.109375" style="262" customWidth="1"/>
    <col min="7958" max="7958" width="8.77734375" style="262" customWidth="1"/>
    <col min="7959" max="7959" width="8.6640625" style="262" customWidth="1"/>
    <col min="7960" max="7960" width="9.21875" style="262" customWidth="1"/>
    <col min="7961" max="7961" width="9.6640625" style="262" bestFit="1" customWidth="1"/>
    <col min="7962" max="7962" width="8" style="262" bestFit="1" customWidth="1"/>
    <col min="7963" max="7963" width="7.5546875" style="262" bestFit="1" customWidth="1"/>
    <col min="7964" max="7964" width="7.6640625" style="262" customWidth="1"/>
    <col min="7965" max="7965" width="8.109375" style="262" customWidth="1"/>
    <col min="7966" max="7966" width="9.21875" style="262" bestFit="1" customWidth="1"/>
    <col min="7967" max="7967" width="8.21875" style="262" customWidth="1"/>
    <col min="7968" max="7968" width="7.88671875" style="262" customWidth="1"/>
    <col min="7969" max="7969" width="7.6640625" style="262" customWidth="1"/>
    <col min="7970" max="7970" width="8.5546875" style="262" customWidth="1"/>
    <col min="7971" max="7971" width="8.21875" style="262" customWidth="1"/>
    <col min="7972" max="8128" width="7.109375" style="262"/>
    <col min="8129" max="8129" width="21.33203125" style="262" bestFit="1" customWidth="1"/>
    <col min="8130" max="8130" width="7.109375" style="262"/>
    <col min="8131" max="8131" width="7.109375" style="262" customWidth="1"/>
    <col min="8132" max="8132" width="9.6640625" style="262" customWidth="1"/>
    <col min="8133" max="8133" width="8.44140625" style="262" customWidth="1"/>
    <col min="8134" max="8134" width="8.109375" style="262" customWidth="1"/>
    <col min="8135" max="8135" width="8.77734375" style="262" customWidth="1"/>
    <col min="8136" max="8136" width="8.6640625" style="262" customWidth="1"/>
    <col min="8137" max="8137" width="9.21875" style="262" customWidth="1"/>
    <col min="8138" max="8138" width="9.6640625" style="262" bestFit="1" customWidth="1"/>
    <col min="8139" max="8139" width="8" style="262" bestFit="1" customWidth="1"/>
    <col min="8140" max="8140" width="7.5546875" style="262" bestFit="1" customWidth="1"/>
    <col min="8141" max="8141" width="7.6640625" style="262" customWidth="1"/>
    <col min="8142" max="8142" width="8.109375" style="262" customWidth="1"/>
    <col min="8143" max="8143" width="9.21875" style="262" bestFit="1" customWidth="1"/>
    <col min="8144" max="8144" width="8.21875" style="262" customWidth="1"/>
    <col min="8145" max="8145" width="7.88671875" style="262" customWidth="1"/>
    <col min="8146" max="8146" width="7.6640625" style="262" customWidth="1"/>
    <col min="8147" max="8147" width="8.5546875" style="262" customWidth="1"/>
    <col min="8148" max="8148" width="8.21875" style="262" customWidth="1"/>
    <col min="8149" max="8174" width="7.109375" style="262"/>
    <col min="8175" max="8175" width="15.21875" style="262" customWidth="1"/>
    <col min="8176" max="8176" width="2" style="262" customWidth="1"/>
    <col min="8177" max="8177" width="3" style="262" customWidth="1"/>
    <col min="8178" max="8200" width="8.77734375" style="262" customWidth="1"/>
    <col min="8201" max="8211" width="9.6640625" style="262" customWidth="1"/>
    <col min="8212" max="8212" width="8.44140625" style="262" customWidth="1"/>
    <col min="8213" max="8213" width="8.109375" style="262" customWidth="1"/>
    <col min="8214" max="8214" width="8.77734375" style="262" customWidth="1"/>
    <col min="8215" max="8215" width="8.6640625" style="262" customWidth="1"/>
    <col min="8216" max="8216" width="9.21875" style="262" customWidth="1"/>
    <col min="8217" max="8217" width="9.6640625" style="262" bestFit="1" customWidth="1"/>
    <col min="8218" max="8218" width="8" style="262" bestFit="1" customWidth="1"/>
    <col min="8219" max="8219" width="7.5546875" style="262" bestFit="1" customWidth="1"/>
    <col min="8220" max="8220" width="7.6640625" style="262" customWidth="1"/>
    <col min="8221" max="8221" width="8.109375" style="262" customWidth="1"/>
    <col min="8222" max="8222" width="9.21875" style="262" bestFit="1" customWidth="1"/>
    <col min="8223" max="8223" width="8.21875" style="262" customWidth="1"/>
    <col min="8224" max="8224" width="7.88671875" style="262" customWidth="1"/>
    <col min="8225" max="8225" width="7.6640625" style="262" customWidth="1"/>
    <col min="8226" max="8226" width="8.5546875" style="262" customWidth="1"/>
    <col min="8227" max="8227" width="8.21875" style="262" customWidth="1"/>
    <col min="8228" max="8384" width="7.109375" style="262"/>
    <col min="8385" max="8385" width="21.33203125" style="262" bestFit="1" customWidth="1"/>
    <col min="8386" max="8386" width="7.109375" style="262"/>
    <col min="8387" max="8387" width="7.109375" style="262" customWidth="1"/>
    <col min="8388" max="8388" width="9.6640625" style="262" customWidth="1"/>
    <col min="8389" max="8389" width="8.44140625" style="262" customWidth="1"/>
    <col min="8390" max="8390" width="8.109375" style="262" customWidth="1"/>
    <col min="8391" max="8391" width="8.77734375" style="262" customWidth="1"/>
    <col min="8392" max="8392" width="8.6640625" style="262" customWidth="1"/>
    <col min="8393" max="8393" width="9.21875" style="262" customWidth="1"/>
    <col min="8394" max="8394" width="9.6640625" style="262" bestFit="1" customWidth="1"/>
    <col min="8395" max="8395" width="8" style="262" bestFit="1" customWidth="1"/>
    <col min="8396" max="8396" width="7.5546875" style="262" bestFit="1" customWidth="1"/>
    <col min="8397" max="8397" width="7.6640625" style="262" customWidth="1"/>
    <col min="8398" max="8398" width="8.109375" style="262" customWidth="1"/>
    <col min="8399" max="8399" width="9.21875" style="262" bestFit="1" customWidth="1"/>
    <col min="8400" max="8400" width="8.21875" style="262" customWidth="1"/>
    <col min="8401" max="8401" width="7.88671875" style="262" customWidth="1"/>
    <col min="8402" max="8402" width="7.6640625" style="262" customWidth="1"/>
    <col min="8403" max="8403" width="8.5546875" style="262" customWidth="1"/>
    <col min="8404" max="8404" width="8.21875" style="262" customWidth="1"/>
    <col min="8405" max="8430" width="7.109375" style="262"/>
    <col min="8431" max="8431" width="15.21875" style="262" customWidth="1"/>
    <col min="8432" max="8432" width="2" style="262" customWidth="1"/>
    <col min="8433" max="8433" width="3" style="262" customWidth="1"/>
    <col min="8434" max="8456" width="8.77734375" style="262" customWidth="1"/>
    <col min="8457" max="8467" width="9.6640625" style="262" customWidth="1"/>
    <col min="8468" max="8468" width="8.44140625" style="262" customWidth="1"/>
    <col min="8469" max="8469" width="8.109375" style="262" customWidth="1"/>
    <col min="8470" max="8470" width="8.77734375" style="262" customWidth="1"/>
    <col min="8471" max="8471" width="8.6640625" style="262" customWidth="1"/>
    <col min="8472" max="8472" width="9.21875" style="262" customWidth="1"/>
    <col min="8473" max="8473" width="9.6640625" style="262" bestFit="1" customWidth="1"/>
    <col min="8474" max="8474" width="8" style="262" bestFit="1" customWidth="1"/>
    <col min="8475" max="8475" width="7.5546875" style="262" bestFit="1" customWidth="1"/>
    <col min="8476" max="8476" width="7.6640625" style="262" customWidth="1"/>
    <col min="8477" max="8477" width="8.109375" style="262" customWidth="1"/>
    <col min="8478" max="8478" width="9.21875" style="262" bestFit="1" customWidth="1"/>
    <col min="8479" max="8479" width="8.21875" style="262" customWidth="1"/>
    <col min="8480" max="8480" width="7.88671875" style="262" customWidth="1"/>
    <col min="8481" max="8481" width="7.6640625" style="262" customWidth="1"/>
    <col min="8482" max="8482" width="8.5546875" style="262" customWidth="1"/>
    <col min="8483" max="8483" width="8.21875" style="262" customWidth="1"/>
    <col min="8484" max="8640" width="7.109375" style="262"/>
    <col min="8641" max="8641" width="21.33203125" style="262" bestFit="1" customWidth="1"/>
    <col min="8642" max="8642" width="7.109375" style="262"/>
    <col min="8643" max="8643" width="7.109375" style="262" customWidth="1"/>
    <col min="8644" max="8644" width="9.6640625" style="262" customWidth="1"/>
    <col min="8645" max="8645" width="8.44140625" style="262" customWidth="1"/>
    <col min="8646" max="8646" width="8.109375" style="262" customWidth="1"/>
    <col min="8647" max="8647" width="8.77734375" style="262" customWidth="1"/>
    <col min="8648" max="8648" width="8.6640625" style="262" customWidth="1"/>
    <col min="8649" max="8649" width="9.21875" style="262" customWidth="1"/>
    <col min="8650" max="8650" width="9.6640625" style="262" bestFit="1" customWidth="1"/>
    <col min="8651" max="8651" width="8" style="262" bestFit="1" customWidth="1"/>
    <col min="8652" max="8652" width="7.5546875" style="262" bestFit="1" customWidth="1"/>
    <col min="8653" max="8653" width="7.6640625" style="262" customWidth="1"/>
    <col min="8654" max="8654" width="8.109375" style="262" customWidth="1"/>
    <col min="8655" max="8655" width="9.21875" style="262" bestFit="1" customWidth="1"/>
    <col min="8656" max="8656" width="8.21875" style="262" customWidth="1"/>
    <col min="8657" max="8657" width="7.88671875" style="262" customWidth="1"/>
    <col min="8658" max="8658" width="7.6640625" style="262" customWidth="1"/>
    <col min="8659" max="8659" width="8.5546875" style="262" customWidth="1"/>
    <col min="8660" max="8660" width="8.21875" style="262" customWidth="1"/>
    <col min="8661" max="8686" width="7.109375" style="262"/>
    <col min="8687" max="8687" width="15.21875" style="262" customWidth="1"/>
    <col min="8688" max="8688" width="2" style="262" customWidth="1"/>
    <col min="8689" max="8689" width="3" style="262" customWidth="1"/>
    <col min="8690" max="8712" width="8.77734375" style="262" customWidth="1"/>
    <col min="8713" max="8723" width="9.6640625" style="262" customWidth="1"/>
    <col min="8724" max="8724" width="8.44140625" style="262" customWidth="1"/>
    <col min="8725" max="8725" width="8.109375" style="262" customWidth="1"/>
    <col min="8726" max="8726" width="8.77734375" style="262" customWidth="1"/>
    <col min="8727" max="8727" width="8.6640625" style="262" customWidth="1"/>
    <col min="8728" max="8728" width="9.21875" style="262" customWidth="1"/>
    <col min="8729" max="8729" width="9.6640625" style="262" bestFit="1" customWidth="1"/>
    <col min="8730" max="8730" width="8" style="262" bestFit="1" customWidth="1"/>
    <col min="8731" max="8731" width="7.5546875" style="262" bestFit="1" customWidth="1"/>
    <col min="8732" max="8732" width="7.6640625" style="262" customWidth="1"/>
    <col min="8733" max="8733" width="8.109375" style="262" customWidth="1"/>
    <col min="8734" max="8734" width="9.21875" style="262" bestFit="1" customWidth="1"/>
    <col min="8735" max="8735" width="8.21875" style="262" customWidth="1"/>
    <col min="8736" max="8736" width="7.88671875" style="262" customWidth="1"/>
    <col min="8737" max="8737" width="7.6640625" style="262" customWidth="1"/>
    <col min="8738" max="8738" width="8.5546875" style="262" customWidth="1"/>
    <col min="8739" max="8739" width="8.21875" style="262" customWidth="1"/>
    <col min="8740" max="8896" width="7.109375" style="262"/>
    <col min="8897" max="8897" width="21.33203125" style="262" bestFit="1" customWidth="1"/>
    <col min="8898" max="8898" width="7.109375" style="262"/>
    <col min="8899" max="8899" width="7.109375" style="262" customWidth="1"/>
    <col min="8900" max="8900" width="9.6640625" style="262" customWidth="1"/>
    <col min="8901" max="8901" width="8.44140625" style="262" customWidth="1"/>
    <col min="8902" max="8902" width="8.109375" style="262" customWidth="1"/>
    <col min="8903" max="8903" width="8.77734375" style="262" customWidth="1"/>
    <col min="8904" max="8904" width="8.6640625" style="262" customWidth="1"/>
    <col min="8905" max="8905" width="9.21875" style="262" customWidth="1"/>
    <col min="8906" max="8906" width="9.6640625" style="262" bestFit="1" customWidth="1"/>
    <col min="8907" max="8907" width="8" style="262" bestFit="1" customWidth="1"/>
    <col min="8908" max="8908" width="7.5546875" style="262" bestFit="1" customWidth="1"/>
    <col min="8909" max="8909" width="7.6640625" style="262" customWidth="1"/>
    <col min="8910" max="8910" width="8.109375" style="262" customWidth="1"/>
    <col min="8911" max="8911" width="9.21875" style="262" bestFit="1" customWidth="1"/>
    <col min="8912" max="8912" width="8.21875" style="262" customWidth="1"/>
    <col min="8913" max="8913" width="7.88671875" style="262" customWidth="1"/>
    <col min="8914" max="8914" width="7.6640625" style="262" customWidth="1"/>
    <col min="8915" max="8915" width="8.5546875" style="262" customWidth="1"/>
    <col min="8916" max="8916" width="8.21875" style="262" customWidth="1"/>
    <col min="8917" max="8942" width="7.109375" style="262"/>
    <col min="8943" max="8943" width="15.21875" style="262" customWidth="1"/>
    <col min="8944" max="8944" width="2" style="262" customWidth="1"/>
    <col min="8945" max="8945" width="3" style="262" customWidth="1"/>
    <col min="8946" max="8968" width="8.77734375" style="262" customWidth="1"/>
    <col min="8969" max="8979" width="9.6640625" style="262" customWidth="1"/>
    <col min="8980" max="8980" width="8.44140625" style="262" customWidth="1"/>
    <col min="8981" max="8981" width="8.109375" style="262" customWidth="1"/>
    <col min="8982" max="8982" width="8.77734375" style="262" customWidth="1"/>
    <col min="8983" max="8983" width="8.6640625" style="262" customWidth="1"/>
    <col min="8984" max="8984" width="9.21875" style="262" customWidth="1"/>
    <col min="8985" max="8985" width="9.6640625" style="262" bestFit="1" customWidth="1"/>
    <col min="8986" max="8986" width="8" style="262" bestFit="1" customWidth="1"/>
    <col min="8987" max="8987" width="7.5546875" style="262" bestFit="1" customWidth="1"/>
    <col min="8988" max="8988" width="7.6640625" style="262" customWidth="1"/>
    <col min="8989" max="8989" width="8.109375" style="262" customWidth="1"/>
    <col min="8990" max="8990" width="9.21875" style="262" bestFit="1" customWidth="1"/>
    <col min="8991" max="8991" width="8.21875" style="262" customWidth="1"/>
    <col min="8992" max="8992" width="7.88671875" style="262" customWidth="1"/>
    <col min="8993" max="8993" width="7.6640625" style="262" customWidth="1"/>
    <col min="8994" max="8994" width="8.5546875" style="262" customWidth="1"/>
    <col min="8995" max="8995" width="8.21875" style="262" customWidth="1"/>
    <col min="8996" max="9152" width="7.109375" style="262"/>
    <col min="9153" max="9153" width="21.33203125" style="262" bestFit="1" customWidth="1"/>
    <col min="9154" max="9154" width="7.109375" style="262"/>
    <col min="9155" max="9155" width="7.109375" style="262" customWidth="1"/>
    <col min="9156" max="9156" width="9.6640625" style="262" customWidth="1"/>
    <col min="9157" max="9157" width="8.44140625" style="262" customWidth="1"/>
    <col min="9158" max="9158" width="8.109375" style="262" customWidth="1"/>
    <col min="9159" max="9159" width="8.77734375" style="262" customWidth="1"/>
    <col min="9160" max="9160" width="8.6640625" style="262" customWidth="1"/>
    <col min="9161" max="9161" width="9.21875" style="262" customWidth="1"/>
    <col min="9162" max="9162" width="9.6640625" style="262" bestFit="1" customWidth="1"/>
    <col min="9163" max="9163" width="8" style="262" bestFit="1" customWidth="1"/>
    <col min="9164" max="9164" width="7.5546875" style="262" bestFit="1" customWidth="1"/>
    <col min="9165" max="9165" width="7.6640625" style="262" customWidth="1"/>
    <col min="9166" max="9166" width="8.109375" style="262" customWidth="1"/>
    <col min="9167" max="9167" width="9.21875" style="262" bestFit="1" customWidth="1"/>
    <col min="9168" max="9168" width="8.21875" style="262" customWidth="1"/>
    <col min="9169" max="9169" width="7.88671875" style="262" customWidth="1"/>
    <col min="9170" max="9170" width="7.6640625" style="262" customWidth="1"/>
    <col min="9171" max="9171" width="8.5546875" style="262" customWidth="1"/>
    <col min="9172" max="9172" width="8.21875" style="262" customWidth="1"/>
    <col min="9173" max="9198" width="7.109375" style="262"/>
    <col min="9199" max="9199" width="15.21875" style="262" customWidth="1"/>
    <col min="9200" max="9200" width="2" style="262" customWidth="1"/>
    <col min="9201" max="9201" width="3" style="262" customWidth="1"/>
    <col min="9202" max="9224" width="8.77734375" style="262" customWidth="1"/>
    <col min="9225" max="9235" width="9.6640625" style="262" customWidth="1"/>
    <col min="9236" max="9236" width="8.44140625" style="262" customWidth="1"/>
    <col min="9237" max="9237" width="8.109375" style="262" customWidth="1"/>
    <col min="9238" max="9238" width="8.77734375" style="262" customWidth="1"/>
    <col min="9239" max="9239" width="8.6640625" style="262" customWidth="1"/>
    <col min="9240" max="9240" width="9.21875" style="262" customWidth="1"/>
    <col min="9241" max="9241" width="9.6640625" style="262" bestFit="1" customWidth="1"/>
    <col min="9242" max="9242" width="8" style="262" bestFit="1" customWidth="1"/>
    <col min="9243" max="9243" width="7.5546875" style="262" bestFit="1" customWidth="1"/>
    <col min="9244" max="9244" width="7.6640625" style="262" customWidth="1"/>
    <col min="9245" max="9245" width="8.109375" style="262" customWidth="1"/>
    <col min="9246" max="9246" width="9.21875" style="262" bestFit="1" customWidth="1"/>
    <col min="9247" max="9247" width="8.21875" style="262" customWidth="1"/>
    <col min="9248" max="9248" width="7.88671875" style="262" customWidth="1"/>
    <col min="9249" max="9249" width="7.6640625" style="262" customWidth="1"/>
    <col min="9250" max="9250" width="8.5546875" style="262" customWidth="1"/>
    <col min="9251" max="9251" width="8.21875" style="262" customWidth="1"/>
    <col min="9252" max="9408" width="7.109375" style="262"/>
    <col min="9409" max="9409" width="21.33203125" style="262" bestFit="1" customWidth="1"/>
    <col min="9410" max="9410" width="7.109375" style="262"/>
    <col min="9411" max="9411" width="7.109375" style="262" customWidth="1"/>
    <col min="9412" max="9412" width="9.6640625" style="262" customWidth="1"/>
    <col min="9413" max="9413" width="8.44140625" style="262" customWidth="1"/>
    <col min="9414" max="9414" width="8.109375" style="262" customWidth="1"/>
    <col min="9415" max="9415" width="8.77734375" style="262" customWidth="1"/>
    <col min="9416" max="9416" width="8.6640625" style="262" customWidth="1"/>
    <col min="9417" max="9417" width="9.21875" style="262" customWidth="1"/>
    <col min="9418" max="9418" width="9.6640625" style="262" bestFit="1" customWidth="1"/>
    <col min="9419" max="9419" width="8" style="262" bestFit="1" customWidth="1"/>
    <col min="9420" max="9420" width="7.5546875" style="262" bestFit="1" customWidth="1"/>
    <col min="9421" max="9421" width="7.6640625" style="262" customWidth="1"/>
    <col min="9422" max="9422" width="8.109375" style="262" customWidth="1"/>
    <col min="9423" max="9423" width="9.21875" style="262" bestFit="1" customWidth="1"/>
    <col min="9424" max="9424" width="8.21875" style="262" customWidth="1"/>
    <col min="9425" max="9425" width="7.88671875" style="262" customWidth="1"/>
    <col min="9426" max="9426" width="7.6640625" style="262" customWidth="1"/>
    <col min="9427" max="9427" width="8.5546875" style="262" customWidth="1"/>
    <col min="9428" max="9428" width="8.21875" style="262" customWidth="1"/>
    <col min="9429" max="9454" width="7.109375" style="262"/>
    <col min="9455" max="9455" width="15.21875" style="262" customWidth="1"/>
    <col min="9456" max="9456" width="2" style="262" customWidth="1"/>
    <col min="9457" max="9457" width="3" style="262" customWidth="1"/>
    <col min="9458" max="9480" width="8.77734375" style="262" customWidth="1"/>
    <col min="9481" max="9491" width="9.6640625" style="262" customWidth="1"/>
    <col min="9492" max="9492" width="8.44140625" style="262" customWidth="1"/>
    <col min="9493" max="9493" width="8.109375" style="262" customWidth="1"/>
    <col min="9494" max="9494" width="8.77734375" style="262" customWidth="1"/>
    <col min="9495" max="9495" width="8.6640625" style="262" customWidth="1"/>
    <col min="9496" max="9496" width="9.21875" style="262" customWidth="1"/>
    <col min="9497" max="9497" width="9.6640625" style="262" bestFit="1" customWidth="1"/>
    <col min="9498" max="9498" width="8" style="262" bestFit="1" customWidth="1"/>
    <col min="9499" max="9499" width="7.5546875" style="262" bestFit="1" customWidth="1"/>
    <col min="9500" max="9500" width="7.6640625" style="262" customWidth="1"/>
    <col min="9501" max="9501" width="8.109375" style="262" customWidth="1"/>
    <col min="9502" max="9502" width="9.21875" style="262" bestFit="1" customWidth="1"/>
    <col min="9503" max="9503" width="8.21875" style="262" customWidth="1"/>
    <col min="9504" max="9504" width="7.88671875" style="262" customWidth="1"/>
    <col min="9505" max="9505" width="7.6640625" style="262" customWidth="1"/>
    <col min="9506" max="9506" width="8.5546875" style="262" customWidth="1"/>
    <col min="9507" max="9507" width="8.21875" style="262" customWidth="1"/>
    <col min="9508" max="9664" width="7.109375" style="262"/>
    <col min="9665" max="9665" width="21.33203125" style="262" bestFit="1" customWidth="1"/>
    <col min="9666" max="9666" width="7.109375" style="262"/>
    <col min="9667" max="9667" width="7.109375" style="262" customWidth="1"/>
    <col min="9668" max="9668" width="9.6640625" style="262" customWidth="1"/>
    <col min="9669" max="9669" width="8.44140625" style="262" customWidth="1"/>
    <col min="9670" max="9670" width="8.109375" style="262" customWidth="1"/>
    <col min="9671" max="9671" width="8.77734375" style="262" customWidth="1"/>
    <col min="9672" max="9672" width="8.6640625" style="262" customWidth="1"/>
    <col min="9673" max="9673" width="9.21875" style="262" customWidth="1"/>
    <col min="9674" max="9674" width="9.6640625" style="262" bestFit="1" customWidth="1"/>
    <col min="9675" max="9675" width="8" style="262" bestFit="1" customWidth="1"/>
    <col min="9676" max="9676" width="7.5546875" style="262" bestFit="1" customWidth="1"/>
    <col min="9677" max="9677" width="7.6640625" style="262" customWidth="1"/>
    <col min="9678" max="9678" width="8.109375" style="262" customWidth="1"/>
    <col min="9679" max="9679" width="9.21875" style="262" bestFit="1" customWidth="1"/>
    <col min="9680" max="9680" width="8.21875" style="262" customWidth="1"/>
    <col min="9681" max="9681" width="7.88671875" style="262" customWidth="1"/>
    <col min="9682" max="9682" width="7.6640625" style="262" customWidth="1"/>
    <col min="9683" max="9683" width="8.5546875" style="262" customWidth="1"/>
    <col min="9684" max="9684" width="8.21875" style="262" customWidth="1"/>
    <col min="9685" max="9710" width="7.109375" style="262"/>
    <col min="9711" max="9711" width="15.21875" style="262" customWidth="1"/>
    <col min="9712" max="9712" width="2" style="262" customWidth="1"/>
    <col min="9713" max="9713" width="3" style="262" customWidth="1"/>
    <col min="9714" max="9736" width="8.77734375" style="262" customWidth="1"/>
    <col min="9737" max="9747" width="9.6640625" style="262" customWidth="1"/>
    <col min="9748" max="9748" width="8.44140625" style="262" customWidth="1"/>
    <col min="9749" max="9749" width="8.109375" style="262" customWidth="1"/>
    <col min="9750" max="9750" width="8.77734375" style="262" customWidth="1"/>
    <col min="9751" max="9751" width="8.6640625" style="262" customWidth="1"/>
    <col min="9752" max="9752" width="9.21875" style="262" customWidth="1"/>
    <col min="9753" max="9753" width="9.6640625" style="262" bestFit="1" customWidth="1"/>
    <col min="9754" max="9754" width="8" style="262" bestFit="1" customWidth="1"/>
    <col min="9755" max="9755" width="7.5546875" style="262" bestFit="1" customWidth="1"/>
    <col min="9756" max="9756" width="7.6640625" style="262" customWidth="1"/>
    <col min="9757" max="9757" width="8.109375" style="262" customWidth="1"/>
    <col min="9758" max="9758" width="9.21875" style="262" bestFit="1" customWidth="1"/>
    <col min="9759" max="9759" width="8.21875" style="262" customWidth="1"/>
    <col min="9760" max="9760" width="7.88671875" style="262" customWidth="1"/>
    <col min="9761" max="9761" width="7.6640625" style="262" customWidth="1"/>
    <col min="9762" max="9762" width="8.5546875" style="262" customWidth="1"/>
    <col min="9763" max="9763" width="8.21875" style="262" customWidth="1"/>
    <col min="9764" max="9920" width="7.109375" style="262"/>
    <col min="9921" max="9921" width="21.33203125" style="262" bestFit="1" customWidth="1"/>
    <col min="9922" max="9922" width="7.109375" style="262"/>
    <col min="9923" max="9923" width="7.109375" style="262" customWidth="1"/>
    <col min="9924" max="9924" width="9.6640625" style="262" customWidth="1"/>
    <col min="9925" max="9925" width="8.44140625" style="262" customWidth="1"/>
    <col min="9926" max="9926" width="8.109375" style="262" customWidth="1"/>
    <col min="9927" max="9927" width="8.77734375" style="262" customWidth="1"/>
    <col min="9928" max="9928" width="8.6640625" style="262" customWidth="1"/>
    <col min="9929" max="9929" width="9.21875" style="262" customWidth="1"/>
    <col min="9930" max="9930" width="9.6640625" style="262" bestFit="1" customWidth="1"/>
    <col min="9931" max="9931" width="8" style="262" bestFit="1" customWidth="1"/>
    <col min="9932" max="9932" width="7.5546875" style="262" bestFit="1" customWidth="1"/>
    <col min="9933" max="9933" width="7.6640625" style="262" customWidth="1"/>
    <col min="9934" max="9934" width="8.109375" style="262" customWidth="1"/>
    <col min="9935" max="9935" width="9.21875" style="262" bestFit="1" customWidth="1"/>
    <col min="9936" max="9936" width="8.21875" style="262" customWidth="1"/>
    <col min="9937" max="9937" width="7.88671875" style="262" customWidth="1"/>
    <col min="9938" max="9938" width="7.6640625" style="262" customWidth="1"/>
    <col min="9939" max="9939" width="8.5546875" style="262" customWidth="1"/>
    <col min="9940" max="9940" width="8.21875" style="262" customWidth="1"/>
    <col min="9941" max="9966" width="7.109375" style="262"/>
    <col min="9967" max="9967" width="15.21875" style="262" customWidth="1"/>
    <col min="9968" max="9968" width="2" style="262" customWidth="1"/>
    <col min="9969" max="9969" width="3" style="262" customWidth="1"/>
    <col min="9970" max="9992" width="8.77734375" style="262" customWidth="1"/>
    <col min="9993" max="10003" width="9.6640625" style="262" customWidth="1"/>
    <col min="10004" max="10004" width="8.44140625" style="262" customWidth="1"/>
    <col min="10005" max="10005" width="8.109375" style="262" customWidth="1"/>
    <col min="10006" max="10006" width="8.77734375" style="262" customWidth="1"/>
    <col min="10007" max="10007" width="8.6640625" style="262" customWidth="1"/>
    <col min="10008" max="10008" width="9.21875" style="262" customWidth="1"/>
    <col min="10009" max="10009" width="9.6640625" style="262" bestFit="1" customWidth="1"/>
    <col min="10010" max="10010" width="8" style="262" bestFit="1" customWidth="1"/>
    <col min="10011" max="10011" width="7.5546875" style="262" bestFit="1" customWidth="1"/>
    <col min="10012" max="10012" width="7.6640625" style="262" customWidth="1"/>
    <col min="10013" max="10013" width="8.109375" style="262" customWidth="1"/>
    <col min="10014" max="10014" width="9.21875" style="262" bestFit="1" customWidth="1"/>
    <col min="10015" max="10015" width="8.21875" style="262" customWidth="1"/>
    <col min="10016" max="10016" width="7.88671875" style="262" customWidth="1"/>
    <col min="10017" max="10017" width="7.6640625" style="262" customWidth="1"/>
    <col min="10018" max="10018" width="8.5546875" style="262" customWidth="1"/>
    <col min="10019" max="10019" width="8.21875" style="262" customWidth="1"/>
    <col min="10020" max="10176" width="7.109375" style="262"/>
    <col min="10177" max="10177" width="21.33203125" style="262" bestFit="1" customWidth="1"/>
    <col min="10178" max="10178" width="7.109375" style="262"/>
    <col min="10179" max="10179" width="7.109375" style="262" customWidth="1"/>
    <col min="10180" max="10180" width="9.6640625" style="262" customWidth="1"/>
    <col min="10181" max="10181" width="8.44140625" style="262" customWidth="1"/>
    <col min="10182" max="10182" width="8.109375" style="262" customWidth="1"/>
    <col min="10183" max="10183" width="8.77734375" style="262" customWidth="1"/>
    <col min="10184" max="10184" width="8.6640625" style="262" customWidth="1"/>
    <col min="10185" max="10185" width="9.21875" style="262" customWidth="1"/>
    <col min="10186" max="10186" width="9.6640625" style="262" bestFit="1" customWidth="1"/>
    <col min="10187" max="10187" width="8" style="262" bestFit="1" customWidth="1"/>
    <col min="10188" max="10188" width="7.5546875" style="262" bestFit="1" customWidth="1"/>
    <col min="10189" max="10189" width="7.6640625" style="262" customWidth="1"/>
    <col min="10190" max="10190" width="8.109375" style="262" customWidth="1"/>
    <col min="10191" max="10191" width="9.21875" style="262" bestFit="1" customWidth="1"/>
    <col min="10192" max="10192" width="8.21875" style="262" customWidth="1"/>
    <col min="10193" max="10193" width="7.88671875" style="262" customWidth="1"/>
    <col min="10194" max="10194" width="7.6640625" style="262" customWidth="1"/>
    <col min="10195" max="10195" width="8.5546875" style="262" customWidth="1"/>
    <col min="10196" max="10196" width="8.21875" style="262" customWidth="1"/>
    <col min="10197" max="10222" width="7.109375" style="262"/>
    <col min="10223" max="10223" width="15.21875" style="262" customWidth="1"/>
    <col min="10224" max="10224" width="2" style="262" customWidth="1"/>
    <col min="10225" max="10225" width="3" style="262" customWidth="1"/>
    <col min="10226" max="10248" width="8.77734375" style="262" customWidth="1"/>
    <col min="10249" max="10259" width="9.6640625" style="262" customWidth="1"/>
    <col min="10260" max="10260" width="8.44140625" style="262" customWidth="1"/>
    <col min="10261" max="10261" width="8.109375" style="262" customWidth="1"/>
    <col min="10262" max="10262" width="8.77734375" style="262" customWidth="1"/>
    <col min="10263" max="10263" width="8.6640625" style="262" customWidth="1"/>
    <col min="10264" max="10264" width="9.21875" style="262" customWidth="1"/>
    <col min="10265" max="10265" width="9.6640625" style="262" bestFit="1" customWidth="1"/>
    <col min="10266" max="10266" width="8" style="262" bestFit="1" customWidth="1"/>
    <col min="10267" max="10267" width="7.5546875" style="262" bestFit="1" customWidth="1"/>
    <col min="10268" max="10268" width="7.6640625" style="262" customWidth="1"/>
    <col min="10269" max="10269" width="8.109375" style="262" customWidth="1"/>
    <col min="10270" max="10270" width="9.21875" style="262" bestFit="1" customWidth="1"/>
    <col min="10271" max="10271" width="8.21875" style="262" customWidth="1"/>
    <col min="10272" max="10272" width="7.88671875" style="262" customWidth="1"/>
    <col min="10273" max="10273" width="7.6640625" style="262" customWidth="1"/>
    <col min="10274" max="10274" width="8.5546875" style="262" customWidth="1"/>
    <col min="10275" max="10275" width="8.21875" style="262" customWidth="1"/>
    <col min="10276" max="10432" width="7.109375" style="262"/>
    <col min="10433" max="10433" width="21.33203125" style="262" bestFit="1" customWidth="1"/>
    <col min="10434" max="10434" width="7.109375" style="262"/>
    <col min="10435" max="10435" width="7.109375" style="262" customWidth="1"/>
    <col min="10436" max="10436" width="9.6640625" style="262" customWidth="1"/>
    <col min="10437" max="10437" width="8.44140625" style="262" customWidth="1"/>
    <col min="10438" max="10438" width="8.109375" style="262" customWidth="1"/>
    <col min="10439" max="10439" width="8.77734375" style="262" customWidth="1"/>
    <col min="10440" max="10440" width="8.6640625" style="262" customWidth="1"/>
    <col min="10441" max="10441" width="9.21875" style="262" customWidth="1"/>
    <col min="10442" max="10442" width="9.6640625" style="262" bestFit="1" customWidth="1"/>
    <col min="10443" max="10443" width="8" style="262" bestFit="1" customWidth="1"/>
    <col min="10444" max="10444" width="7.5546875" style="262" bestFit="1" customWidth="1"/>
    <col min="10445" max="10445" width="7.6640625" style="262" customWidth="1"/>
    <col min="10446" max="10446" width="8.109375" style="262" customWidth="1"/>
    <col min="10447" max="10447" width="9.21875" style="262" bestFit="1" customWidth="1"/>
    <col min="10448" max="10448" width="8.21875" style="262" customWidth="1"/>
    <col min="10449" max="10449" width="7.88671875" style="262" customWidth="1"/>
    <col min="10450" max="10450" width="7.6640625" style="262" customWidth="1"/>
    <col min="10451" max="10451" width="8.5546875" style="262" customWidth="1"/>
    <col min="10452" max="10452" width="8.21875" style="262" customWidth="1"/>
    <col min="10453" max="10478" width="7.109375" style="262"/>
    <col min="10479" max="10479" width="15.21875" style="262" customWidth="1"/>
    <col min="10480" max="10480" width="2" style="262" customWidth="1"/>
    <col min="10481" max="10481" width="3" style="262" customWidth="1"/>
    <col min="10482" max="10504" width="8.77734375" style="262" customWidth="1"/>
    <col min="10505" max="10515" width="9.6640625" style="262" customWidth="1"/>
    <col min="10516" max="10516" width="8.44140625" style="262" customWidth="1"/>
    <col min="10517" max="10517" width="8.109375" style="262" customWidth="1"/>
    <col min="10518" max="10518" width="8.77734375" style="262" customWidth="1"/>
    <col min="10519" max="10519" width="8.6640625" style="262" customWidth="1"/>
    <col min="10520" max="10520" width="9.21875" style="262" customWidth="1"/>
    <col min="10521" max="10521" width="9.6640625" style="262" bestFit="1" customWidth="1"/>
    <col min="10522" max="10522" width="8" style="262" bestFit="1" customWidth="1"/>
    <col min="10523" max="10523" width="7.5546875" style="262" bestFit="1" customWidth="1"/>
    <col min="10524" max="10524" width="7.6640625" style="262" customWidth="1"/>
    <col min="10525" max="10525" width="8.109375" style="262" customWidth="1"/>
    <col min="10526" max="10526" width="9.21875" style="262" bestFit="1" customWidth="1"/>
    <col min="10527" max="10527" width="8.21875" style="262" customWidth="1"/>
    <col min="10528" max="10528" width="7.88671875" style="262" customWidth="1"/>
    <col min="10529" max="10529" width="7.6640625" style="262" customWidth="1"/>
    <col min="10530" max="10530" width="8.5546875" style="262" customWidth="1"/>
    <col min="10531" max="10531" width="8.21875" style="262" customWidth="1"/>
    <col min="10532" max="10688" width="7.109375" style="262"/>
    <col min="10689" max="10689" width="21.33203125" style="262" bestFit="1" customWidth="1"/>
    <col min="10690" max="10690" width="7.109375" style="262"/>
    <col min="10691" max="10691" width="7.109375" style="262" customWidth="1"/>
    <col min="10692" max="10692" width="9.6640625" style="262" customWidth="1"/>
    <col min="10693" max="10693" width="8.44140625" style="262" customWidth="1"/>
    <col min="10694" max="10694" width="8.109375" style="262" customWidth="1"/>
    <col min="10695" max="10695" width="8.77734375" style="262" customWidth="1"/>
    <col min="10696" max="10696" width="8.6640625" style="262" customWidth="1"/>
    <col min="10697" max="10697" width="9.21875" style="262" customWidth="1"/>
    <col min="10698" max="10698" width="9.6640625" style="262" bestFit="1" customWidth="1"/>
    <col min="10699" max="10699" width="8" style="262" bestFit="1" customWidth="1"/>
    <col min="10700" max="10700" width="7.5546875" style="262" bestFit="1" customWidth="1"/>
    <col min="10701" max="10701" width="7.6640625" style="262" customWidth="1"/>
    <col min="10702" max="10702" width="8.109375" style="262" customWidth="1"/>
    <col min="10703" max="10703" width="9.21875" style="262" bestFit="1" customWidth="1"/>
    <col min="10704" max="10704" width="8.21875" style="262" customWidth="1"/>
    <col min="10705" max="10705" width="7.88671875" style="262" customWidth="1"/>
    <col min="10706" max="10706" width="7.6640625" style="262" customWidth="1"/>
    <col min="10707" max="10707" width="8.5546875" style="262" customWidth="1"/>
    <col min="10708" max="10708" width="8.21875" style="262" customWidth="1"/>
    <col min="10709" max="10734" width="7.109375" style="262"/>
    <col min="10735" max="10735" width="15.21875" style="262" customWidth="1"/>
    <col min="10736" max="10736" width="2" style="262" customWidth="1"/>
    <col min="10737" max="10737" width="3" style="262" customWidth="1"/>
    <col min="10738" max="10760" width="8.77734375" style="262" customWidth="1"/>
    <col min="10761" max="10771" width="9.6640625" style="262" customWidth="1"/>
    <col min="10772" max="10772" width="8.44140625" style="262" customWidth="1"/>
    <col min="10773" max="10773" width="8.109375" style="262" customWidth="1"/>
    <col min="10774" max="10774" width="8.77734375" style="262" customWidth="1"/>
    <col min="10775" max="10775" width="8.6640625" style="262" customWidth="1"/>
    <col min="10776" max="10776" width="9.21875" style="262" customWidth="1"/>
    <col min="10777" max="10777" width="9.6640625" style="262" bestFit="1" customWidth="1"/>
    <col min="10778" max="10778" width="8" style="262" bestFit="1" customWidth="1"/>
    <col min="10779" max="10779" width="7.5546875" style="262" bestFit="1" customWidth="1"/>
    <col min="10780" max="10780" width="7.6640625" style="262" customWidth="1"/>
    <col min="10781" max="10781" width="8.109375" style="262" customWidth="1"/>
    <col min="10782" max="10782" width="9.21875" style="262" bestFit="1" customWidth="1"/>
    <col min="10783" max="10783" width="8.21875" style="262" customWidth="1"/>
    <col min="10784" max="10784" width="7.88671875" style="262" customWidth="1"/>
    <col min="10785" max="10785" width="7.6640625" style="262" customWidth="1"/>
    <col min="10786" max="10786" width="8.5546875" style="262" customWidth="1"/>
    <col min="10787" max="10787" width="8.21875" style="262" customWidth="1"/>
    <col min="10788" max="10944" width="7.109375" style="262"/>
    <col min="10945" max="10945" width="21.33203125" style="262" bestFit="1" customWidth="1"/>
    <col min="10946" max="10946" width="7.109375" style="262"/>
    <col min="10947" max="10947" width="7.109375" style="262" customWidth="1"/>
    <col min="10948" max="10948" width="9.6640625" style="262" customWidth="1"/>
    <col min="10949" max="10949" width="8.44140625" style="262" customWidth="1"/>
    <col min="10950" max="10950" width="8.109375" style="262" customWidth="1"/>
    <col min="10951" max="10951" width="8.77734375" style="262" customWidth="1"/>
    <col min="10952" max="10952" width="8.6640625" style="262" customWidth="1"/>
    <col min="10953" max="10953" width="9.21875" style="262" customWidth="1"/>
    <col min="10954" max="10954" width="9.6640625" style="262" bestFit="1" customWidth="1"/>
    <col min="10955" max="10955" width="8" style="262" bestFit="1" customWidth="1"/>
    <col min="10956" max="10956" width="7.5546875" style="262" bestFit="1" customWidth="1"/>
    <col min="10957" max="10957" width="7.6640625" style="262" customWidth="1"/>
    <col min="10958" max="10958" width="8.109375" style="262" customWidth="1"/>
    <col min="10959" max="10959" width="9.21875" style="262" bestFit="1" customWidth="1"/>
    <col min="10960" max="10960" width="8.21875" style="262" customWidth="1"/>
    <col min="10961" max="10961" width="7.88671875" style="262" customWidth="1"/>
    <col min="10962" max="10962" width="7.6640625" style="262" customWidth="1"/>
    <col min="10963" max="10963" width="8.5546875" style="262" customWidth="1"/>
    <col min="10964" max="10964" width="8.21875" style="262" customWidth="1"/>
    <col min="10965" max="10990" width="7.109375" style="262"/>
    <col min="10991" max="10991" width="15.21875" style="262" customWidth="1"/>
    <col min="10992" max="10992" width="2" style="262" customWidth="1"/>
    <col min="10993" max="10993" width="3" style="262" customWidth="1"/>
    <col min="10994" max="11016" width="8.77734375" style="262" customWidth="1"/>
    <col min="11017" max="11027" width="9.6640625" style="262" customWidth="1"/>
    <col min="11028" max="11028" width="8.44140625" style="262" customWidth="1"/>
    <col min="11029" max="11029" width="8.109375" style="262" customWidth="1"/>
    <col min="11030" max="11030" width="8.77734375" style="262" customWidth="1"/>
    <col min="11031" max="11031" width="8.6640625" style="262" customWidth="1"/>
    <col min="11032" max="11032" width="9.21875" style="262" customWidth="1"/>
    <col min="11033" max="11033" width="9.6640625" style="262" bestFit="1" customWidth="1"/>
    <col min="11034" max="11034" width="8" style="262" bestFit="1" customWidth="1"/>
    <col min="11035" max="11035" width="7.5546875" style="262" bestFit="1" customWidth="1"/>
    <col min="11036" max="11036" width="7.6640625" style="262" customWidth="1"/>
    <col min="11037" max="11037" width="8.109375" style="262" customWidth="1"/>
    <col min="11038" max="11038" width="9.21875" style="262" bestFit="1" customWidth="1"/>
    <col min="11039" max="11039" width="8.21875" style="262" customWidth="1"/>
    <col min="11040" max="11040" width="7.88671875" style="262" customWidth="1"/>
    <col min="11041" max="11041" width="7.6640625" style="262" customWidth="1"/>
    <col min="11042" max="11042" width="8.5546875" style="262" customWidth="1"/>
    <col min="11043" max="11043" width="8.21875" style="262" customWidth="1"/>
    <col min="11044" max="11200" width="7.109375" style="262"/>
    <col min="11201" max="11201" width="21.33203125" style="262" bestFit="1" customWidth="1"/>
    <col min="11202" max="11202" width="7.109375" style="262"/>
    <col min="11203" max="11203" width="7.109375" style="262" customWidth="1"/>
    <col min="11204" max="11204" width="9.6640625" style="262" customWidth="1"/>
    <col min="11205" max="11205" width="8.44140625" style="262" customWidth="1"/>
    <col min="11206" max="11206" width="8.109375" style="262" customWidth="1"/>
    <col min="11207" max="11207" width="8.77734375" style="262" customWidth="1"/>
    <col min="11208" max="11208" width="8.6640625" style="262" customWidth="1"/>
    <col min="11209" max="11209" width="9.21875" style="262" customWidth="1"/>
    <col min="11210" max="11210" width="9.6640625" style="262" bestFit="1" customWidth="1"/>
    <col min="11211" max="11211" width="8" style="262" bestFit="1" customWidth="1"/>
    <col min="11212" max="11212" width="7.5546875" style="262" bestFit="1" customWidth="1"/>
    <col min="11213" max="11213" width="7.6640625" style="262" customWidth="1"/>
    <col min="11214" max="11214" width="8.109375" style="262" customWidth="1"/>
    <col min="11215" max="11215" width="9.21875" style="262" bestFit="1" customWidth="1"/>
    <col min="11216" max="11216" width="8.21875" style="262" customWidth="1"/>
    <col min="11217" max="11217" width="7.88671875" style="262" customWidth="1"/>
    <col min="11218" max="11218" width="7.6640625" style="262" customWidth="1"/>
    <col min="11219" max="11219" width="8.5546875" style="262" customWidth="1"/>
    <col min="11220" max="11220" width="8.21875" style="262" customWidth="1"/>
    <col min="11221" max="11246" width="7.109375" style="262"/>
    <col min="11247" max="11247" width="15.21875" style="262" customWidth="1"/>
    <col min="11248" max="11248" width="2" style="262" customWidth="1"/>
    <col min="11249" max="11249" width="3" style="262" customWidth="1"/>
    <col min="11250" max="11272" width="8.77734375" style="262" customWidth="1"/>
    <col min="11273" max="11283" width="9.6640625" style="262" customWidth="1"/>
    <col min="11284" max="11284" width="8.44140625" style="262" customWidth="1"/>
    <col min="11285" max="11285" width="8.109375" style="262" customWidth="1"/>
    <col min="11286" max="11286" width="8.77734375" style="262" customWidth="1"/>
    <col min="11287" max="11287" width="8.6640625" style="262" customWidth="1"/>
    <col min="11288" max="11288" width="9.21875" style="262" customWidth="1"/>
    <col min="11289" max="11289" width="9.6640625" style="262" bestFit="1" customWidth="1"/>
    <col min="11290" max="11290" width="8" style="262" bestFit="1" customWidth="1"/>
    <col min="11291" max="11291" width="7.5546875" style="262" bestFit="1" customWidth="1"/>
    <col min="11292" max="11292" width="7.6640625" style="262" customWidth="1"/>
    <col min="11293" max="11293" width="8.109375" style="262" customWidth="1"/>
    <col min="11294" max="11294" width="9.21875" style="262" bestFit="1" customWidth="1"/>
    <col min="11295" max="11295" width="8.21875" style="262" customWidth="1"/>
    <col min="11296" max="11296" width="7.88671875" style="262" customWidth="1"/>
    <col min="11297" max="11297" width="7.6640625" style="262" customWidth="1"/>
    <col min="11298" max="11298" width="8.5546875" style="262" customWidth="1"/>
    <col min="11299" max="11299" width="8.21875" style="262" customWidth="1"/>
    <col min="11300" max="11456" width="7.109375" style="262"/>
    <col min="11457" max="11457" width="21.33203125" style="262" bestFit="1" customWidth="1"/>
    <col min="11458" max="11458" width="7.109375" style="262"/>
    <col min="11459" max="11459" width="7.109375" style="262" customWidth="1"/>
    <col min="11460" max="11460" width="9.6640625" style="262" customWidth="1"/>
    <col min="11461" max="11461" width="8.44140625" style="262" customWidth="1"/>
    <col min="11462" max="11462" width="8.109375" style="262" customWidth="1"/>
    <col min="11463" max="11463" width="8.77734375" style="262" customWidth="1"/>
    <col min="11464" max="11464" width="8.6640625" style="262" customWidth="1"/>
    <col min="11465" max="11465" width="9.21875" style="262" customWidth="1"/>
    <col min="11466" max="11466" width="9.6640625" style="262" bestFit="1" customWidth="1"/>
    <col min="11467" max="11467" width="8" style="262" bestFit="1" customWidth="1"/>
    <col min="11468" max="11468" width="7.5546875" style="262" bestFit="1" customWidth="1"/>
    <col min="11469" max="11469" width="7.6640625" style="262" customWidth="1"/>
    <col min="11470" max="11470" width="8.109375" style="262" customWidth="1"/>
    <col min="11471" max="11471" width="9.21875" style="262" bestFit="1" customWidth="1"/>
    <col min="11472" max="11472" width="8.21875" style="262" customWidth="1"/>
    <col min="11473" max="11473" width="7.88671875" style="262" customWidth="1"/>
    <col min="11474" max="11474" width="7.6640625" style="262" customWidth="1"/>
    <col min="11475" max="11475" width="8.5546875" style="262" customWidth="1"/>
    <col min="11476" max="11476" width="8.21875" style="262" customWidth="1"/>
    <col min="11477" max="11502" width="7.109375" style="262"/>
    <col min="11503" max="11503" width="15.21875" style="262" customWidth="1"/>
    <col min="11504" max="11504" width="2" style="262" customWidth="1"/>
    <col min="11505" max="11505" width="3" style="262" customWidth="1"/>
    <col min="11506" max="11528" width="8.77734375" style="262" customWidth="1"/>
    <col min="11529" max="11539" width="9.6640625" style="262" customWidth="1"/>
    <col min="11540" max="11540" width="8.44140625" style="262" customWidth="1"/>
    <col min="11541" max="11541" width="8.109375" style="262" customWidth="1"/>
    <col min="11542" max="11542" width="8.77734375" style="262" customWidth="1"/>
    <col min="11543" max="11543" width="8.6640625" style="262" customWidth="1"/>
    <col min="11544" max="11544" width="9.21875" style="262" customWidth="1"/>
    <col min="11545" max="11545" width="9.6640625" style="262" bestFit="1" customWidth="1"/>
    <col min="11546" max="11546" width="8" style="262" bestFit="1" customWidth="1"/>
    <col min="11547" max="11547" width="7.5546875" style="262" bestFit="1" customWidth="1"/>
    <col min="11548" max="11548" width="7.6640625" style="262" customWidth="1"/>
    <col min="11549" max="11549" width="8.109375" style="262" customWidth="1"/>
    <col min="11550" max="11550" width="9.21875" style="262" bestFit="1" customWidth="1"/>
    <col min="11551" max="11551" width="8.21875" style="262" customWidth="1"/>
    <col min="11552" max="11552" width="7.88671875" style="262" customWidth="1"/>
    <col min="11553" max="11553" width="7.6640625" style="262" customWidth="1"/>
    <col min="11554" max="11554" width="8.5546875" style="262" customWidth="1"/>
    <col min="11555" max="11555" width="8.21875" style="262" customWidth="1"/>
    <col min="11556" max="11712" width="7.109375" style="262"/>
    <col min="11713" max="11713" width="21.33203125" style="262" bestFit="1" customWidth="1"/>
    <col min="11714" max="11714" width="7.109375" style="262"/>
    <col min="11715" max="11715" width="7.109375" style="262" customWidth="1"/>
    <col min="11716" max="11716" width="9.6640625" style="262" customWidth="1"/>
    <col min="11717" max="11717" width="8.44140625" style="262" customWidth="1"/>
    <col min="11718" max="11718" width="8.109375" style="262" customWidth="1"/>
    <col min="11719" max="11719" width="8.77734375" style="262" customWidth="1"/>
    <col min="11720" max="11720" width="8.6640625" style="262" customWidth="1"/>
    <col min="11721" max="11721" width="9.21875" style="262" customWidth="1"/>
    <col min="11722" max="11722" width="9.6640625" style="262" bestFit="1" customWidth="1"/>
    <col min="11723" max="11723" width="8" style="262" bestFit="1" customWidth="1"/>
    <col min="11724" max="11724" width="7.5546875" style="262" bestFit="1" customWidth="1"/>
    <col min="11725" max="11725" width="7.6640625" style="262" customWidth="1"/>
    <col min="11726" max="11726" width="8.109375" style="262" customWidth="1"/>
    <col min="11727" max="11727" width="9.21875" style="262" bestFit="1" customWidth="1"/>
    <col min="11728" max="11728" width="8.21875" style="262" customWidth="1"/>
    <col min="11729" max="11729" width="7.88671875" style="262" customWidth="1"/>
    <col min="11730" max="11730" width="7.6640625" style="262" customWidth="1"/>
    <col min="11731" max="11731" width="8.5546875" style="262" customWidth="1"/>
    <col min="11732" max="11732" width="8.21875" style="262" customWidth="1"/>
    <col min="11733" max="11758" width="7.109375" style="262"/>
    <col min="11759" max="11759" width="15.21875" style="262" customWidth="1"/>
    <col min="11760" max="11760" width="2" style="262" customWidth="1"/>
    <col min="11761" max="11761" width="3" style="262" customWidth="1"/>
    <col min="11762" max="11784" width="8.77734375" style="262" customWidth="1"/>
    <col min="11785" max="11795" width="9.6640625" style="262" customWidth="1"/>
    <col min="11796" max="11796" width="8.44140625" style="262" customWidth="1"/>
    <col min="11797" max="11797" width="8.109375" style="262" customWidth="1"/>
    <col min="11798" max="11798" width="8.77734375" style="262" customWidth="1"/>
    <col min="11799" max="11799" width="8.6640625" style="262" customWidth="1"/>
    <col min="11800" max="11800" width="9.21875" style="262" customWidth="1"/>
    <col min="11801" max="11801" width="9.6640625" style="262" bestFit="1" customWidth="1"/>
    <col min="11802" max="11802" width="8" style="262" bestFit="1" customWidth="1"/>
    <col min="11803" max="11803" width="7.5546875" style="262" bestFit="1" customWidth="1"/>
    <col min="11804" max="11804" width="7.6640625" style="262" customWidth="1"/>
    <col min="11805" max="11805" width="8.109375" style="262" customWidth="1"/>
    <col min="11806" max="11806" width="9.21875" style="262" bestFit="1" customWidth="1"/>
    <col min="11807" max="11807" width="8.21875" style="262" customWidth="1"/>
    <col min="11808" max="11808" width="7.88671875" style="262" customWidth="1"/>
    <col min="11809" max="11809" width="7.6640625" style="262" customWidth="1"/>
    <col min="11810" max="11810" width="8.5546875" style="262" customWidth="1"/>
    <col min="11811" max="11811" width="8.21875" style="262" customWidth="1"/>
    <col min="11812" max="11968" width="7.109375" style="262"/>
    <col min="11969" max="11969" width="21.33203125" style="262" bestFit="1" customWidth="1"/>
    <col min="11970" max="11970" width="7.109375" style="262"/>
    <col min="11971" max="11971" width="7.109375" style="262" customWidth="1"/>
    <col min="11972" max="11972" width="9.6640625" style="262" customWidth="1"/>
    <col min="11973" max="11973" width="8.44140625" style="262" customWidth="1"/>
    <col min="11974" max="11974" width="8.109375" style="262" customWidth="1"/>
    <col min="11975" max="11975" width="8.77734375" style="262" customWidth="1"/>
    <col min="11976" max="11976" width="8.6640625" style="262" customWidth="1"/>
    <col min="11977" max="11977" width="9.21875" style="262" customWidth="1"/>
    <col min="11978" max="11978" width="9.6640625" style="262" bestFit="1" customWidth="1"/>
    <col min="11979" max="11979" width="8" style="262" bestFit="1" customWidth="1"/>
    <col min="11980" max="11980" width="7.5546875" style="262" bestFit="1" customWidth="1"/>
    <col min="11981" max="11981" width="7.6640625" style="262" customWidth="1"/>
    <col min="11982" max="11982" width="8.109375" style="262" customWidth="1"/>
    <col min="11983" max="11983" width="9.21875" style="262" bestFit="1" customWidth="1"/>
    <col min="11984" max="11984" width="8.21875" style="262" customWidth="1"/>
    <col min="11985" max="11985" width="7.88671875" style="262" customWidth="1"/>
    <col min="11986" max="11986" width="7.6640625" style="262" customWidth="1"/>
    <col min="11987" max="11987" width="8.5546875" style="262" customWidth="1"/>
    <col min="11988" max="11988" width="8.21875" style="262" customWidth="1"/>
    <col min="11989" max="12014" width="7.109375" style="262"/>
    <col min="12015" max="12015" width="15.21875" style="262" customWidth="1"/>
    <col min="12016" max="12016" width="2" style="262" customWidth="1"/>
    <col min="12017" max="12017" width="3" style="262" customWidth="1"/>
    <col min="12018" max="12040" width="8.77734375" style="262" customWidth="1"/>
    <col min="12041" max="12051" width="9.6640625" style="262" customWidth="1"/>
    <col min="12052" max="12052" width="8.44140625" style="262" customWidth="1"/>
    <col min="12053" max="12053" width="8.109375" style="262" customWidth="1"/>
    <col min="12054" max="12054" width="8.77734375" style="262" customWidth="1"/>
    <col min="12055" max="12055" width="8.6640625" style="262" customWidth="1"/>
    <col min="12056" max="12056" width="9.21875" style="262" customWidth="1"/>
    <col min="12057" max="12057" width="9.6640625" style="262" bestFit="1" customWidth="1"/>
    <col min="12058" max="12058" width="8" style="262" bestFit="1" customWidth="1"/>
    <col min="12059" max="12059" width="7.5546875" style="262" bestFit="1" customWidth="1"/>
    <col min="12060" max="12060" width="7.6640625" style="262" customWidth="1"/>
    <col min="12061" max="12061" width="8.109375" style="262" customWidth="1"/>
    <col min="12062" max="12062" width="9.21875" style="262" bestFit="1" customWidth="1"/>
    <col min="12063" max="12063" width="8.21875" style="262" customWidth="1"/>
    <col min="12064" max="12064" width="7.88671875" style="262" customWidth="1"/>
    <col min="12065" max="12065" width="7.6640625" style="262" customWidth="1"/>
    <col min="12066" max="12066" width="8.5546875" style="262" customWidth="1"/>
    <col min="12067" max="12067" width="8.21875" style="262" customWidth="1"/>
    <col min="12068" max="12224" width="7.109375" style="262"/>
    <col min="12225" max="12225" width="21.33203125" style="262" bestFit="1" customWidth="1"/>
    <col min="12226" max="12226" width="7.109375" style="262"/>
    <col min="12227" max="12227" width="7.109375" style="262" customWidth="1"/>
    <col min="12228" max="12228" width="9.6640625" style="262" customWidth="1"/>
    <col min="12229" max="12229" width="8.44140625" style="262" customWidth="1"/>
    <col min="12230" max="12230" width="8.109375" style="262" customWidth="1"/>
    <col min="12231" max="12231" width="8.77734375" style="262" customWidth="1"/>
    <col min="12232" max="12232" width="8.6640625" style="262" customWidth="1"/>
    <col min="12233" max="12233" width="9.21875" style="262" customWidth="1"/>
    <col min="12234" max="12234" width="9.6640625" style="262" bestFit="1" customWidth="1"/>
    <col min="12235" max="12235" width="8" style="262" bestFit="1" customWidth="1"/>
    <col min="12236" max="12236" width="7.5546875" style="262" bestFit="1" customWidth="1"/>
    <col min="12237" max="12237" width="7.6640625" style="262" customWidth="1"/>
    <col min="12238" max="12238" width="8.109375" style="262" customWidth="1"/>
    <col min="12239" max="12239" width="9.21875" style="262" bestFit="1" customWidth="1"/>
    <col min="12240" max="12240" width="8.21875" style="262" customWidth="1"/>
    <col min="12241" max="12241" width="7.88671875" style="262" customWidth="1"/>
    <col min="12242" max="12242" width="7.6640625" style="262" customWidth="1"/>
    <col min="12243" max="12243" width="8.5546875" style="262" customWidth="1"/>
    <col min="12244" max="12244" width="8.21875" style="262" customWidth="1"/>
    <col min="12245" max="12270" width="7.109375" style="262"/>
    <col min="12271" max="12271" width="15.21875" style="262" customWidth="1"/>
    <col min="12272" max="12272" width="2" style="262" customWidth="1"/>
    <col min="12273" max="12273" width="3" style="262" customWidth="1"/>
    <col min="12274" max="12296" width="8.77734375" style="262" customWidth="1"/>
    <col min="12297" max="12307" width="9.6640625" style="262" customWidth="1"/>
    <col min="12308" max="12308" width="8.44140625" style="262" customWidth="1"/>
    <col min="12309" max="12309" width="8.109375" style="262" customWidth="1"/>
    <col min="12310" max="12310" width="8.77734375" style="262" customWidth="1"/>
    <col min="12311" max="12311" width="8.6640625" style="262" customWidth="1"/>
    <col min="12312" max="12312" width="9.21875" style="262" customWidth="1"/>
    <col min="12313" max="12313" width="9.6640625" style="262" bestFit="1" customWidth="1"/>
    <col min="12314" max="12314" width="8" style="262" bestFit="1" customWidth="1"/>
    <col min="12315" max="12315" width="7.5546875" style="262" bestFit="1" customWidth="1"/>
    <col min="12316" max="12316" width="7.6640625" style="262" customWidth="1"/>
    <col min="12317" max="12317" width="8.109375" style="262" customWidth="1"/>
    <col min="12318" max="12318" width="9.21875" style="262" bestFit="1" customWidth="1"/>
    <col min="12319" max="12319" width="8.21875" style="262" customWidth="1"/>
    <col min="12320" max="12320" width="7.88671875" style="262" customWidth="1"/>
    <col min="12321" max="12321" width="7.6640625" style="262" customWidth="1"/>
    <col min="12322" max="12322" width="8.5546875" style="262" customWidth="1"/>
    <col min="12323" max="12323" width="8.21875" style="262" customWidth="1"/>
    <col min="12324" max="12480" width="7.109375" style="262"/>
    <col min="12481" max="12481" width="21.33203125" style="262" bestFit="1" customWidth="1"/>
    <col min="12482" max="12482" width="7.109375" style="262"/>
    <col min="12483" max="12483" width="7.109375" style="262" customWidth="1"/>
    <col min="12484" max="12484" width="9.6640625" style="262" customWidth="1"/>
    <col min="12485" max="12485" width="8.44140625" style="262" customWidth="1"/>
    <col min="12486" max="12486" width="8.109375" style="262" customWidth="1"/>
    <col min="12487" max="12487" width="8.77734375" style="262" customWidth="1"/>
    <col min="12488" max="12488" width="8.6640625" style="262" customWidth="1"/>
    <col min="12489" max="12489" width="9.21875" style="262" customWidth="1"/>
    <col min="12490" max="12490" width="9.6640625" style="262" bestFit="1" customWidth="1"/>
    <col min="12491" max="12491" width="8" style="262" bestFit="1" customWidth="1"/>
    <col min="12492" max="12492" width="7.5546875" style="262" bestFit="1" customWidth="1"/>
    <col min="12493" max="12493" width="7.6640625" style="262" customWidth="1"/>
    <col min="12494" max="12494" width="8.109375" style="262" customWidth="1"/>
    <col min="12495" max="12495" width="9.21875" style="262" bestFit="1" customWidth="1"/>
    <col min="12496" max="12496" width="8.21875" style="262" customWidth="1"/>
    <col min="12497" max="12497" width="7.88671875" style="262" customWidth="1"/>
    <col min="12498" max="12498" width="7.6640625" style="262" customWidth="1"/>
    <col min="12499" max="12499" width="8.5546875" style="262" customWidth="1"/>
    <col min="12500" max="12500" width="8.21875" style="262" customWidth="1"/>
    <col min="12501" max="12526" width="7.109375" style="262"/>
    <col min="12527" max="12527" width="15.21875" style="262" customWidth="1"/>
    <col min="12528" max="12528" width="2" style="262" customWidth="1"/>
    <col min="12529" max="12529" width="3" style="262" customWidth="1"/>
    <col min="12530" max="12552" width="8.77734375" style="262" customWidth="1"/>
    <col min="12553" max="12563" width="9.6640625" style="262" customWidth="1"/>
    <col min="12564" max="12564" width="8.44140625" style="262" customWidth="1"/>
    <col min="12565" max="12565" width="8.109375" style="262" customWidth="1"/>
    <col min="12566" max="12566" width="8.77734375" style="262" customWidth="1"/>
    <col min="12567" max="12567" width="8.6640625" style="262" customWidth="1"/>
    <col min="12568" max="12568" width="9.21875" style="262" customWidth="1"/>
    <col min="12569" max="12569" width="9.6640625" style="262" bestFit="1" customWidth="1"/>
    <col min="12570" max="12570" width="8" style="262" bestFit="1" customWidth="1"/>
    <col min="12571" max="12571" width="7.5546875" style="262" bestFit="1" customWidth="1"/>
    <col min="12572" max="12572" width="7.6640625" style="262" customWidth="1"/>
    <col min="12573" max="12573" width="8.109375" style="262" customWidth="1"/>
    <col min="12574" max="12574" width="9.21875" style="262" bestFit="1" customWidth="1"/>
    <col min="12575" max="12575" width="8.21875" style="262" customWidth="1"/>
    <col min="12576" max="12576" width="7.88671875" style="262" customWidth="1"/>
    <col min="12577" max="12577" width="7.6640625" style="262" customWidth="1"/>
    <col min="12578" max="12578" width="8.5546875" style="262" customWidth="1"/>
    <col min="12579" max="12579" width="8.21875" style="262" customWidth="1"/>
    <col min="12580" max="12736" width="7.109375" style="262"/>
    <col min="12737" max="12737" width="21.33203125" style="262" bestFit="1" customWidth="1"/>
    <col min="12738" max="12738" width="7.109375" style="262"/>
    <col min="12739" max="12739" width="7.109375" style="262" customWidth="1"/>
    <col min="12740" max="12740" width="9.6640625" style="262" customWidth="1"/>
    <col min="12741" max="12741" width="8.44140625" style="262" customWidth="1"/>
    <col min="12742" max="12742" width="8.109375" style="262" customWidth="1"/>
    <col min="12743" max="12743" width="8.77734375" style="262" customWidth="1"/>
    <col min="12744" max="12744" width="8.6640625" style="262" customWidth="1"/>
    <col min="12745" max="12745" width="9.21875" style="262" customWidth="1"/>
    <col min="12746" max="12746" width="9.6640625" style="262" bestFit="1" customWidth="1"/>
    <col min="12747" max="12747" width="8" style="262" bestFit="1" customWidth="1"/>
    <col min="12748" max="12748" width="7.5546875" style="262" bestFit="1" customWidth="1"/>
    <col min="12749" max="12749" width="7.6640625" style="262" customWidth="1"/>
    <col min="12750" max="12750" width="8.109375" style="262" customWidth="1"/>
    <col min="12751" max="12751" width="9.21875" style="262" bestFit="1" customWidth="1"/>
    <col min="12752" max="12752" width="8.21875" style="262" customWidth="1"/>
    <col min="12753" max="12753" width="7.88671875" style="262" customWidth="1"/>
    <col min="12754" max="12754" width="7.6640625" style="262" customWidth="1"/>
    <col min="12755" max="12755" width="8.5546875" style="262" customWidth="1"/>
    <col min="12756" max="12756" width="8.21875" style="262" customWidth="1"/>
    <col min="12757" max="12782" width="7.109375" style="262"/>
    <col min="12783" max="12783" width="15.21875" style="262" customWidth="1"/>
    <col min="12784" max="12784" width="2" style="262" customWidth="1"/>
    <col min="12785" max="12785" width="3" style="262" customWidth="1"/>
    <col min="12786" max="12808" width="8.77734375" style="262" customWidth="1"/>
    <col min="12809" max="12819" width="9.6640625" style="262" customWidth="1"/>
    <col min="12820" max="12820" width="8.44140625" style="262" customWidth="1"/>
    <col min="12821" max="12821" width="8.109375" style="262" customWidth="1"/>
    <col min="12822" max="12822" width="8.77734375" style="262" customWidth="1"/>
    <col min="12823" max="12823" width="8.6640625" style="262" customWidth="1"/>
    <col min="12824" max="12824" width="9.21875" style="262" customWidth="1"/>
    <col min="12825" max="12825" width="9.6640625" style="262" bestFit="1" customWidth="1"/>
    <col min="12826" max="12826" width="8" style="262" bestFit="1" customWidth="1"/>
    <col min="12827" max="12827" width="7.5546875" style="262" bestFit="1" customWidth="1"/>
    <col min="12828" max="12828" width="7.6640625" style="262" customWidth="1"/>
    <col min="12829" max="12829" width="8.109375" style="262" customWidth="1"/>
    <col min="12830" max="12830" width="9.21875" style="262" bestFit="1" customWidth="1"/>
    <col min="12831" max="12831" width="8.21875" style="262" customWidth="1"/>
    <col min="12832" max="12832" width="7.88671875" style="262" customWidth="1"/>
    <col min="12833" max="12833" width="7.6640625" style="262" customWidth="1"/>
    <col min="12834" max="12834" width="8.5546875" style="262" customWidth="1"/>
    <col min="12835" max="12835" width="8.21875" style="262" customWidth="1"/>
    <col min="12836" max="12992" width="7.109375" style="262"/>
    <col min="12993" max="12993" width="21.33203125" style="262" bestFit="1" customWidth="1"/>
    <col min="12994" max="12994" width="7.109375" style="262"/>
    <col min="12995" max="12995" width="7.109375" style="262" customWidth="1"/>
    <col min="12996" max="12996" width="9.6640625" style="262" customWidth="1"/>
    <col min="12997" max="12997" width="8.44140625" style="262" customWidth="1"/>
    <col min="12998" max="12998" width="8.109375" style="262" customWidth="1"/>
    <col min="12999" max="12999" width="8.77734375" style="262" customWidth="1"/>
    <col min="13000" max="13000" width="8.6640625" style="262" customWidth="1"/>
    <col min="13001" max="13001" width="9.21875" style="262" customWidth="1"/>
    <col min="13002" max="13002" width="9.6640625" style="262" bestFit="1" customWidth="1"/>
    <col min="13003" max="13003" width="8" style="262" bestFit="1" customWidth="1"/>
    <col min="13004" max="13004" width="7.5546875" style="262" bestFit="1" customWidth="1"/>
    <col min="13005" max="13005" width="7.6640625" style="262" customWidth="1"/>
    <col min="13006" max="13006" width="8.109375" style="262" customWidth="1"/>
    <col min="13007" max="13007" width="9.21875" style="262" bestFit="1" customWidth="1"/>
    <col min="13008" max="13008" width="8.21875" style="262" customWidth="1"/>
    <col min="13009" max="13009" width="7.88671875" style="262" customWidth="1"/>
    <col min="13010" max="13010" width="7.6640625" style="262" customWidth="1"/>
    <col min="13011" max="13011" width="8.5546875" style="262" customWidth="1"/>
    <col min="13012" max="13012" width="8.21875" style="262" customWidth="1"/>
    <col min="13013" max="13038" width="7.109375" style="262"/>
    <col min="13039" max="13039" width="15.21875" style="262" customWidth="1"/>
    <col min="13040" max="13040" width="2" style="262" customWidth="1"/>
    <col min="13041" max="13041" width="3" style="262" customWidth="1"/>
    <col min="13042" max="13064" width="8.77734375" style="262" customWidth="1"/>
    <col min="13065" max="13075" width="9.6640625" style="262" customWidth="1"/>
    <col min="13076" max="13076" width="8.44140625" style="262" customWidth="1"/>
    <col min="13077" max="13077" width="8.109375" style="262" customWidth="1"/>
    <col min="13078" max="13078" width="8.77734375" style="262" customWidth="1"/>
    <col min="13079" max="13079" width="8.6640625" style="262" customWidth="1"/>
    <col min="13080" max="13080" width="9.21875" style="262" customWidth="1"/>
    <col min="13081" max="13081" width="9.6640625" style="262" bestFit="1" customWidth="1"/>
    <col min="13082" max="13082" width="8" style="262" bestFit="1" customWidth="1"/>
    <col min="13083" max="13083" width="7.5546875" style="262" bestFit="1" customWidth="1"/>
    <col min="13084" max="13084" width="7.6640625" style="262" customWidth="1"/>
    <col min="13085" max="13085" width="8.109375" style="262" customWidth="1"/>
    <col min="13086" max="13086" width="9.21875" style="262" bestFit="1" customWidth="1"/>
    <col min="13087" max="13087" width="8.21875" style="262" customWidth="1"/>
    <col min="13088" max="13088" width="7.88671875" style="262" customWidth="1"/>
    <col min="13089" max="13089" width="7.6640625" style="262" customWidth="1"/>
    <col min="13090" max="13090" width="8.5546875" style="262" customWidth="1"/>
    <col min="13091" max="13091" width="8.21875" style="262" customWidth="1"/>
    <col min="13092" max="13248" width="7.109375" style="262"/>
    <col min="13249" max="13249" width="21.33203125" style="262" bestFit="1" customWidth="1"/>
    <col min="13250" max="13250" width="7.109375" style="262"/>
    <col min="13251" max="13251" width="7.109375" style="262" customWidth="1"/>
    <col min="13252" max="13252" width="9.6640625" style="262" customWidth="1"/>
    <col min="13253" max="13253" width="8.44140625" style="262" customWidth="1"/>
    <col min="13254" max="13254" width="8.109375" style="262" customWidth="1"/>
    <col min="13255" max="13255" width="8.77734375" style="262" customWidth="1"/>
    <col min="13256" max="13256" width="8.6640625" style="262" customWidth="1"/>
    <col min="13257" max="13257" width="9.21875" style="262" customWidth="1"/>
    <col min="13258" max="13258" width="9.6640625" style="262" bestFit="1" customWidth="1"/>
    <col min="13259" max="13259" width="8" style="262" bestFit="1" customWidth="1"/>
    <col min="13260" max="13260" width="7.5546875" style="262" bestFit="1" customWidth="1"/>
    <col min="13261" max="13261" width="7.6640625" style="262" customWidth="1"/>
    <col min="13262" max="13262" width="8.109375" style="262" customWidth="1"/>
    <col min="13263" max="13263" width="9.21875" style="262" bestFit="1" customWidth="1"/>
    <col min="13264" max="13264" width="8.21875" style="262" customWidth="1"/>
    <col min="13265" max="13265" width="7.88671875" style="262" customWidth="1"/>
    <col min="13266" max="13266" width="7.6640625" style="262" customWidth="1"/>
    <col min="13267" max="13267" width="8.5546875" style="262" customWidth="1"/>
    <col min="13268" max="13268" width="8.21875" style="262" customWidth="1"/>
    <col min="13269" max="13294" width="7.109375" style="262"/>
    <col min="13295" max="13295" width="15.21875" style="262" customWidth="1"/>
    <col min="13296" max="13296" width="2" style="262" customWidth="1"/>
    <col min="13297" max="13297" width="3" style="262" customWidth="1"/>
    <col min="13298" max="13320" width="8.77734375" style="262" customWidth="1"/>
    <col min="13321" max="13331" width="9.6640625" style="262" customWidth="1"/>
    <col min="13332" max="13332" width="8.44140625" style="262" customWidth="1"/>
    <col min="13333" max="13333" width="8.109375" style="262" customWidth="1"/>
    <col min="13334" max="13334" width="8.77734375" style="262" customWidth="1"/>
    <col min="13335" max="13335" width="8.6640625" style="262" customWidth="1"/>
    <col min="13336" max="13336" width="9.21875" style="262" customWidth="1"/>
    <col min="13337" max="13337" width="9.6640625" style="262" bestFit="1" customWidth="1"/>
    <col min="13338" max="13338" width="8" style="262" bestFit="1" customWidth="1"/>
    <col min="13339" max="13339" width="7.5546875" style="262" bestFit="1" customWidth="1"/>
    <col min="13340" max="13340" width="7.6640625" style="262" customWidth="1"/>
    <col min="13341" max="13341" width="8.109375" style="262" customWidth="1"/>
    <col min="13342" max="13342" width="9.21875" style="262" bestFit="1" customWidth="1"/>
    <col min="13343" max="13343" width="8.21875" style="262" customWidth="1"/>
    <col min="13344" max="13344" width="7.88671875" style="262" customWidth="1"/>
    <col min="13345" max="13345" width="7.6640625" style="262" customWidth="1"/>
    <col min="13346" max="13346" width="8.5546875" style="262" customWidth="1"/>
    <col min="13347" max="13347" width="8.21875" style="262" customWidth="1"/>
    <col min="13348" max="13504" width="7.109375" style="262"/>
    <col min="13505" max="13505" width="21.33203125" style="262" bestFit="1" customWidth="1"/>
    <col min="13506" max="13506" width="7.109375" style="262"/>
    <col min="13507" max="13507" width="7.109375" style="262" customWidth="1"/>
    <col min="13508" max="13508" width="9.6640625" style="262" customWidth="1"/>
    <col min="13509" max="13509" width="8.44140625" style="262" customWidth="1"/>
    <col min="13510" max="13510" width="8.109375" style="262" customWidth="1"/>
    <col min="13511" max="13511" width="8.77734375" style="262" customWidth="1"/>
    <col min="13512" max="13512" width="8.6640625" style="262" customWidth="1"/>
    <col min="13513" max="13513" width="9.21875" style="262" customWidth="1"/>
    <col min="13514" max="13514" width="9.6640625" style="262" bestFit="1" customWidth="1"/>
    <col min="13515" max="13515" width="8" style="262" bestFit="1" customWidth="1"/>
    <col min="13516" max="13516" width="7.5546875" style="262" bestFit="1" customWidth="1"/>
    <col min="13517" max="13517" width="7.6640625" style="262" customWidth="1"/>
    <col min="13518" max="13518" width="8.109375" style="262" customWidth="1"/>
    <col min="13519" max="13519" width="9.21875" style="262" bestFit="1" customWidth="1"/>
    <col min="13520" max="13520" width="8.21875" style="262" customWidth="1"/>
    <col min="13521" max="13521" width="7.88671875" style="262" customWidth="1"/>
    <col min="13522" max="13522" width="7.6640625" style="262" customWidth="1"/>
    <col min="13523" max="13523" width="8.5546875" style="262" customWidth="1"/>
    <col min="13524" max="13524" width="8.21875" style="262" customWidth="1"/>
    <col min="13525" max="13550" width="7.109375" style="262"/>
    <col min="13551" max="13551" width="15.21875" style="262" customWidth="1"/>
    <col min="13552" max="13552" width="2" style="262" customWidth="1"/>
    <col min="13553" max="13553" width="3" style="262" customWidth="1"/>
    <col min="13554" max="13576" width="8.77734375" style="262" customWidth="1"/>
    <col min="13577" max="13587" width="9.6640625" style="262" customWidth="1"/>
    <col min="13588" max="13588" width="8.44140625" style="262" customWidth="1"/>
    <col min="13589" max="13589" width="8.109375" style="262" customWidth="1"/>
    <col min="13590" max="13590" width="8.77734375" style="262" customWidth="1"/>
    <col min="13591" max="13591" width="8.6640625" style="262" customWidth="1"/>
    <col min="13592" max="13592" width="9.21875" style="262" customWidth="1"/>
    <col min="13593" max="13593" width="9.6640625" style="262" bestFit="1" customWidth="1"/>
    <col min="13594" max="13594" width="8" style="262" bestFit="1" customWidth="1"/>
    <col min="13595" max="13595" width="7.5546875" style="262" bestFit="1" customWidth="1"/>
    <col min="13596" max="13596" width="7.6640625" style="262" customWidth="1"/>
    <col min="13597" max="13597" width="8.109375" style="262" customWidth="1"/>
    <col min="13598" max="13598" width="9.21875" style="262" bestFit="1" customWidth="1"/>
    <col min="13599" max="13599" width="8.21875" style="262" customWidth="1"/>
    <col min="13600" max="13600" width="7.88671875" style="262" customWidth="1"/>
    <col min="13601" max="13601" width="7.6640625" style="262" customWidth="1"/>
    <col min="13602" max="13602" width="8.5546875" style="262" customWidth="1"/>
    <col min="13603" max="13603" width="8.21875" style="262" customWidth="1"/>
    <col min="13604" max="13760" width="7.109375" style="262"/>
    <col min="13761" max="13761" width="21.33203125" style="262" bestFit="1" customWidth="1"/>
    <col min="13762" max="13762" width="7.109375" style="262"/>
    <col min="13763" max="13763" width="7.109375" style="262" customWidth="1"/>
    <col min="13764" max="13764" width="9.6640625" style="262" customWidth="1"/>
    <col min="13765" max="13765" width="8.44140625" style="262" customWidth="1"/>
    <col min="13766" max="13766" width="8.109375" style="262" customWidth="1"/>
    <col min="13767" max="13767" width="8.77734375" style="262" customWidth="1"/>
    <col min="13768" max="13768" width="8.6640625" style="262" customWidth="1"/>
    <col min="13769" max="13769" width="9.21875" style="262" customWidth="1"/>
    <col min="13770" max="13770" width="9.6640625" style="262" bestFit="1" customWidth="1"/>
    <col min="13771" max="13771" width="8" style="262" bestFit="1" customWidth="1"/>
    <col min="13772" max="13772" width="7.5546875" style="262" bestFit="1" customWidth="1"/>
    <col min="13773" max="13773" width="7.6640625" style="262" customWidth="1"/>
    <col min="13774" max="13774" width="8.109375" style="262" customWidth="1"/>
    <col min="13775" max="13775" width="9.21875" style="262" bestFit="1" customWidth="1"/>
    <col min="13776" max="13776" width="8.21875" style="262" customWidth="1"/>
    <col min="13777" max="13777" width="7.88671875" style="262" customWidth="1"/>
    <col min="13778" max="13778" width="7.6640625" style="262" customWidth="1"/>
    <col min="13779" max="13779" width="8.5546875" style="262" customWidth="1"/>
    <col min="13780" max="13780" width="8.21875" style="262" customWidth="1"/>
    <col min="13781" max="13806" width="7.109375" style="262"/>
    <col min="13807" max="13807" width="15.21875" style="262" customWidth="1"/>
    <col min="13808" max="13808" width="2" style="262" customWidth="1"/>
    <col min="13809" max="13809" width="3" style="262" customWidth="1"/>
    <col min="13810" max="13832" width="8.77734375" style="262" customWidth="1"/>
    <col min="13833" max="13843" width="9.6640625" style="262" customWidth="1"/>
    <col min="13844" max="13844" width="8.44140625" style="262" customWidth="1"/>
    <col min="13845" max="13845" width="8.109375" style="262" customWidth="1"/>
    <col min="13846" max="13846" width="8.77734375" style="262" customWidth="1"/>
    <col min="13847" max="13847" width="8.6640625" style="262" customWidth="1"/>
    <col min="13848" max="13848" width="9.21875" style="262" customWidth="1"/>
    <col min="13849" max="13849" width="9.6640625" style="262" bestFit="1" customWidth="1"/>
    <col min="13850" max="13850" width="8" style="262" bestFit="1" customWidth="1"/>
    <col min="13851" max="13851" width="7.5546875" style="262" bestFit="1" customWidth="1"/>
    <col min="13852" max="13852" width="7.6640625" style="262" customWidth="1"/>
    <col min="13853" max="13853" width="8.109375" style="262" customWidth="1"/>
    <col min="13854" max="13854" width="9.21875" style="262" bestFit="1" customWidth="1"/>
    <col min="13855" max="13855" width="8.21875" style="262" customWidth="1"/>
    <col min="13856" max="13856" width="7.88671875" style="262" customWidth="1"/>
    <col min="13857" max="13857" width="7.6640625" style="262" customWidth="1"/>
    <col min="13858" max="13858" width="8.5546875" style="262" customWidth="1"/>
    <col min="13859" max="13859" width="8.21875" style="262" customWidth="1"/>
    <col min="13860" max="14016" width="7.109375" style="262"/>
    <col min="14017" max="14017" width="21.33203125" style="262" bestFit="1" customWidth="1"/>
    <col min="14018" max="14018" width="7.109375" style="262"/>
    <col min="14019" max="14019" width="7.109375" style="262" customWidth="1"/>
    <col min="14020" max="14020" width="9.6640625" style="262" customWidth="1"/>
    <col min="14021" max="14021" width="8.44140625" style="262" customWidth="1"/>
    <col min="14022" max="14022" width="8.109375" style="262" customWidth="1"/>
    <col min="14023" max="14023" width="8.77734375" style="262" customWidth="1"/>
    <col min="14024" max="14024" width="8.6640625" style="262" customWidth="1"/>
    <col min="14025" max="14025" width="9.21875" style="262" customWidth="1"/>
    <col min="14026" max="14026" width="9.6640625" style="262" bestFit="1" customWidth="1"/>
    <col min="14027" max="14027" width="8" style="262" bestFit="1" customWidth="1"/>
    <col min="14028" max="14028" width="7.5546875" style="262" bestFit="1" customWidth="1"/>
    <col min="14029" max="14029" width="7.6640625" style="262" customWidth="1"/>
    <col min="14030" max="14030" width="8.109375" style="262" customWidth="1"/>
    <col min="14031" max="14031" width="9.21875" style="262" bestFit="1" customWidth="1"/>
    <col min="14032" max="14032" width="8.21875" style="262" customWidth="1"/>
    <col min="14033" max="14033" width="7.88671875" style="262" customWidth="1"/>
    <col min="14034" max="14034" width="7.6640625" style="262" customWidth="1"/>
    <col min="14035" max="14035" width="8.5546875" style="262" customWidth="1"/>
    <col min="14036" max="14036" width="8.21875" style="262" customWidth="1"/>
    <col min="14037" max="14062" width="7.109375" style="262"/>
    <col min="14063" max="14063" width="15.21875" style="262" customWidth="1"/>
    <col min="14064" max="14064" width="2" style="262" customWidth="1"/>
    <col min="14065" max="14065" width="3" style="262" customWidth="1"/>
    <col min="14066" max="14088" width="8.77734375" style="262" customWidth="1"/>
    <col min="14089" max="14099" width="9.6640625" style="262" customWidth="1"/>
    <col min="14100" max="14100" width="8.44140625" style="262" customWidth="1"/>
    <col min="14101" max="14101" width="8.109375" style="262" customWidth="1"/>
    <col min="14102" max="14102" width="8.77734375" style="262" customWidth="1"/>
    <col min="14103" max="14103" width="8.6640625" style="262" customWidth="1"/>
    <col min="14104" max="14104" width="9.21875" style="262" customWidth="1"/>
    <col min="14105" max="14105" width="9.6640625" style="262" bestFit="1" customWidth="1"/>
    <col min="14106" max="14106" width="8" style="262" bestFit="1" customWidth="1"/>
    <col min="14107" max="14107" width="7.5546875" style="262" bestFit="1" customWidth="1"/>
    <col min="14108" max="14108" width="7.6640625" style="262" customWidth="1"/>
    <col min="14109" max="14109" width="8.109375" style="262" customWidth="1"/>
    <col min="14110" max="14110" width="9.21875" style="262" bestFit="1" customWidth="1"/>
    <col min="14111" max="14111" width="8.21875" style="262" customWidth="1"/>
    <col min="14112" max="14112" width="7.88671875" style="262" customWidth="1"/>
    <col min="14113" max="14113" width="7.6640625" style="262" customWidth="1"/>
    <col min="14114" max="14114" width="8.5546875" style="262" customWidth="1"/>
    <col min="14115" max="14115" width="8.21875" style="262" customWidth="1"/>
    <col min="14116" max="14272" width="7.109375" style="262"/>
    <col min="14273" max="14273" width="21.33203125" style="262" bestFit="1" customWidth="1"/>
    <col min="14274" max="14274" width="7.109375" style="262"/>
    <col min="14275" max="14275" width="7.109375" style="262" customWidth="1"/>
    <col min="14276" max="14276" width="9.6640625" style="262" customWidth="1"/>
    <col min="14277" max="14277" width="8.44140625" style="262" customWidth="1"/>
    <col min="14278" max="14278" width="8.109375" style="262" customWidth="1"/>
    <col min="14279" max="14279" width="8.77734375" style="262" customWidth="1"/>
    <col min="14280" max="14280" width="8.6640625" style="262" customWidth="1"/>
    <col min="14281" max="14281" width="9.21875" style="262" customWidth="1"/>
    <col min="14282" max="14282" width="9.6640625" style="262" bestFit="1" customWidth="1"/>
    <col min="14283" max="14283" width="8" style="262" bestFit="1" customWidth="1"/>
    <col min="14284" max="14284" width="7.5546875" style="262" bestFit="1" customWidth="1"/>
    <col min="14285" max="14285" width="7.6640625" style="262" customWidth="1"/>
    <col min="14286" max="14286" width="8.109375" style="262" customWidth="1"/>
    <col min="14287" max="14287" width="9.21875" style="262" bestFit="1" customWidth="1"/>
    <col min="14288" max="14288" width="8.21875" style="262" customWidth="1"/>
    <col min="14289" max="14289" width="7.88671875" style="262" customWidth="1"/>
    <col min="14290" max="14290" width="7.6640625" style="262" customWidth="1"/>
    <col min="14291" max="14291" width="8.5546875" style="262" customWidth="1"/>
    <col min="14292" max="14292" width="8.21875" style="262" customWidth="1"/>
    <col min="14293" max="14318" width="7.109375" style="262"/>
    <col min="14319" max="14319" width="15.21875" style="262" customWidth="1"/>
    <col min="14320" max="14320" width="2" style="262" customWidth="1"/>
    <col min="14321" max="14321" width="3" style="262" customWidth="1"/>
    <col min="14322" max="14344" width="8.77734375" style="262" customWidth="1"/>
    <col min="14345" max="14355" width="9.6640625" style="262" customWidth="1"/>
    <col min="14356" max="14356" width="8.44140625" style="262" customWidth="1"/>
    <col min="14357" max="14357" width="8.109375" style="262" customWidth="1"/>
    <col min="14358" max="14358" width="8.77734375" style="262" customWidth="1"/>
    <col min="14359" max="14359" width="8.6640625" style="262" customWidth="1"/>
    <col min="14360" max="14360" width="9.21875" style="262" customWidth="1"/>
    <col min="14361" max="14361" width="9.6640625" style="262" bestFit="1" customWidth="1"/>
    <col min="14362" max="14362" width="8" style="262" bestFit="1" customWidth="1"/>
    <col min="14363" max="14363" width="7.5546875" style="262" bestFit="1" customWidth="1"/>
    <col min="14364" max="14364" width="7.6640625" style="262" customWidth="1"/>
    <col min="14365" max="14365" width="8.109375" style="262" customWidth="1"/>
    <col min="14366" max="14366" width="9.21875" style="262" bestFit="1" customWidth="1"/>
    <col min="14367" max="14367" width="8.21875" style="262" customWidth="1"/>
    <col min="14368" max="14368" width="7.88671875" style="262" customWidth="1"/>
    <col min="14369" max="14369" width="7.6640625" style="262" customWidth="1"/>
    <col min="14370" max="14370" width="8.5546875" style="262" customWidth="1"/>
    <col min="14371" max="14371" width="8.21875" style="262" customWidth="1"/>
    <col min="14372" max="14528" width="7.109375" style="262"/>
    <col min="14529" max="14529" width="21.33203125" style="262" bestFit="1" customWidth="1"/>
    <col min="14530" max="14530" width="7.109375" style="262"/>
    <col min="14531" max="14531" width="7.109375" style="262" customWidth="1"/>
    <col min="14532" max="14532" width="9.6640625" style="262" customWidth="1"/>
    <col min="14533" max="14533" width="8.44140625" style="262" customWidth="1"/>
    <col min="14534" max="14534" width="8.109375" style="262" customWidth="1"/>
    <col min="14535" max="14535" width="8.77734375" style="262" customWidth="1"/>
    <col min="14536" max="14536" width="8.6640625" style="262" customWidth="1"/>
    <col min="14537" max="14537" width="9.21875" style="262" customWidth="1"/>
    <col min="14538" max="14538" width="9.6640625" style="262" bestFit="1" customWidth="1"/>
    <col min="14539" max="14539" width="8" style="262" bestFit="1" customWidth="1"/>
    <col min="14540" max="14540" width="7.5546875" style="262" bestFit="1" customWidth="1"/>
    <col min="14541" max="14541" width="7.6640625" style="262" customWidth="1"/>
    <col min="14542" max="14542" width="8.109375" style="262" customWidth="1"/>
    <col min="14543" max="14543" width="9.21875" style="262" bestFit="1" customWidth="1"/>
    <col min="14544" max="14544" width="8.21875" style="262" customWidth="1"/>
    <col min="14545" max="14545" width="7.88671875" style="262" customWidth="1"/>
    <col min="14546" max="14546" width="7.6640625" style="262" customWidth="1"/>
    <col min="14547" max="14547" width="8.5546875" style="262" customWidth="1"/>
    <col min="14548" max="14548" width="8.21875" style="262" customWidth="1"/>
    <col min="14549" max="14574" width="7.109375" style="262"/>
    <col min="14575" max="14575" width="15.21875" style="262" customWidth="1"/>
    <col min="14576" max="14576" width="2" style="262" customWidth="1"/>
    <col min="14577" max="14577" width="3" style="262" customWidth="1"/>
    <col min="14578" max="14600" width="8.77734375" style="262" customWidth="1"/>
    <col min="14601" max="14611" width="9.6640625" style="262" customWidth="1"/>
    <col min="14612" max="14612" width="8.44140625" style="262" customWidth="1"/>
    <col min="14613" max="14613" width="8.109375" style="262" customWidth="1"/>
    <col min="14614" max="14614" width="8.77734375" style="262" customWidth="1"/>
    <col min="14615" max="14615" width="8.6640625" style="262" customWidth="1"/>
    <col min="14616" max="14616" width="9.21875" style="262" customWidth="1"/>
    <col min="14617" max="14617" width="9.6640625" style="262" bestFit="1" customWidth="1"/>
    <col min="14618" max="14618" width="8" style="262" bestFit="1" customWidth="1"/>
    <col min="14619" max="14619" width="7.5546875" style="262" bestFit="1" customWidth="1"/>
    <col min="14620" max="14620" width="7.6640625" style="262" customWidth="1"/>
    <col min="14621" max="14621" width="8.109375" style="262" customWidth="1"/>
    <col min="14622" max="14622" width="9.21875" style="262" bestFit="1" customWidth="1"/>
    <col min="14623" max="14623" width="8.21875" style="262" customWidth="1"/>
    <col min="14624" max="14624" width="7.88671875" style="262" customWidth="1"/>
    <col min="14625" max="14625" width="7.6640625" style="262" customWidth="1"/>
    <col min="14626" max="14626" width="8.5546875" style="262" customWidth="1"/>
    <col min="14627" max="14627" width="8.21875" style="262" customWidth="1"/>
    <col min="14628" max="14784" width="7.109375" style="262"/>
    <col min="14785" max="14785" width="21.33203125" style="262" bestFit="1" customWidth="1"/>
    <col min="14786" max="14786" width="7.109375" style="262"/>
    <col min="14787" max="14787" width="7.109375" style="262" customWidth="1"/>
    <col min="14788" max="14788" width="9.6640625" style="262" customWidth="1"/>
    <col min="14789" max="14789" width="8.44140625" style="262" customWidth="1"/>
    <col min="14790" max="14790" width="8.109375" style="262" customWidth="1"/>
    <col min="14791" max="14791" width="8.77734375" style="262" customWidth="1"/>
    <col min="14792" max="14792" width="8.6640625" style="262" customWidth="1"/>
    <col min="14793" max="14793" width="9.21875" style="262" customWidth="1"/>
    <col min="14794" max="14794" width="9.6640625" style="262" bestFit="1" customWidth="1"/>
    <col min="14795" max="14795" width="8" style="262" bestFit="1" customWidth="1"/>
    <col min="14796" max="14796" width="7.5546875" style="262" bestFit="1" customWidth="1"/>
    <col min="14797" max="14797" width="7.6640625" style="262" customWidth="1"/>
    <col min="14798" max="14798" width="8.109375" style="262" customWidth="1"/>
    <col min="14799" max="14799" width="9.21875" style="262" bestFit="1" customWidth="1"/>
    <col min="14800" max="14800" width="8.21875" style="262" customWidth="1"/>
    <col min="14801" max="14801" width="7.88671875" style="262" customWidth="1"/>
    <col min="14802" max="14802" width="7.6640625" style="262" customWidth="1"/>
    <col min="14803" max="14803" width="8.5546875" style="262" customWidth="1"/>
    <col min="14804" max="14804" width="8.21875" style="262" customWidth="1"/>
    <col min="14805" max="14830" width="7.109375" style="262"/>
    <col min="14831" max="14831" width="15.21875" style="262" customWidth="1"/>
    <col min="14832" max="14832" width="2" style="262" customWidth="1"/>
    <col min="14833" max="14833" width="3" style="262" customWidth="1"/>
    <col min="14834" max="14856" width="8.77734375" style="262" customWidth="1"/>
    <col min="14857" max="14867" width="9.6640625" style="262" customWidth="1"/>
    <col min="14868" max="14868" width="8.44140625" style="262" customWidth="1"/>
    <col min="14869" max="14869" width="8.109375" style="262" customWidth="1"/>
    <col min="14870" max="14870" width="8.77734375" style="262" customWidth="1"/>
    <col min="14871" max="14871" width="8.6640625" style="262" customWidth="1"/>
    <col min="14872" max="14872" width="9.21875" style="262" customWidth="1"/>
    <col min="14873" max="14873" width="9.6640625" style="262" bestFit="1" customWidth="1"/>
    <col min="14874" max="14874" width="8" style="262" bestFit="1" customWidth="1"/>
    <col min="14875" max="14875" width="7.5546875" style="262" bestFit="1" customWidth="1"/>
    <col min="14876" max="14876" width="7.6640625" style="262" customWidth="1"/>
    <col min="14877" max="14877" width="8.109375" style="262" customWidth="1"/>
    <col min="14878" max="14878" width="9.21875" style="262" bestFit="1" customWidth="1"/>
    <col min="14879" max="14879" width="8.21875" style="262" customWidth="1"/>
    <col min="14880" max="14880" width="7.88671875" style="262" customWidth="1"/>
    <col min="14881" max="14881" width="7.6640625" style="262" customWidth="1"/>
    <col min="14882" max="14882" width="8.5546875" style="262" customWidth="1"/>
    <col min="14883" max="14883" width="8.21875" style="262" customWidth="1"/>
    <col min="14884" max="15040" width="7.109375" style="262"/>
    <col min="15041" max="15041" width="21.33203125" style="262" bestFit="1" customWidth="1"/>
    <col min="15042" max="15042" width="7.109375" style="262"/>
    <col min="15043" max="15043" width="7.109375" style="262" customWidth="1"/>
    <col min="15044" max="15044" width="9.6640625" style="262" customWidth="1"/>
    <col min="15045" max="15045" width="8.44140625" style="262" customWidth="1"/>
    <col min="15046" max="15046" width="8.109375" style="262" customWidth="1"/>
    <col min="15047" max="15047" width="8.77734375" style="262" customWidth="1"/>
    <col min="15048" max="15048" width="8.6640625" style="262" customWidth="1"/>
    <col min="15049" max="15049" width="9.21875" style="262" customWidth="1"/>
    <col min="15050" max="15050" width="9.6640625" style="262" bestFit="1" customWidth="1"/>
    <col min="15051" max="15051" width="8" style="262" bestFit="1" customWidth="1"/>
    <col min="15052" max="15052" width="7.5546875" style="262" bestFit="1" customWidth="1"/>
    <col min="15053" max="15053" width="7.6640625" style="262" customWidth="1"/>
    <col min="15054" max="15054" width="8.109375" style="262" customWidth="1"/>
    <col min="15055" max="15055" width="9.21875" style="262" bestFit="1" customWidth="1"/>
    <col min="15056" max="15056" width="8.21875" style="262" customWidth="1"/>
    <col min="15057" max="15057" width="7.88671875" style="262" customWidth="1"/>
    <col min="15058" max="15058" width="7.6640625" style="262" customWidth="1"/>
    <col min="15059" max="15059" width="8.5546875" style="262" customWidth="1"/>
    <col min="15060" max="15060" width="8.21875" style="262" customWidth="1"/>
    <col min="15061" max="15086" width="7.109375" style="262"/>
    <col min="15087" max="15087" width="15.21875" style="262" customWidth="1"/>
    <col min="15088" max="15088" width="2" style="262" customWidth="1"/>
    <col min="15089" max="15089" width="3" style="262" customWidth="1"/>
    <col min="15090" max="15112" width="8.77734375" style="262" customWidth="1"/>
    <col min="15113" max="15123" width="9.6640625" style="262" customWidth="1"/>
    <col min="15124" max="15124" width="8.44140625" style="262" customWidth="1"/>
    <col min="15125" max="15125" width="8.109375" style="262" customWidth="1"/>
    <col min="15126" max="15126" width="8.77734375" style="262" customWidth="1"/>
    <col min="15127" max="15127" width="8.6640625" style="262" customWidth="1"/>
    <col min="15128" max="15128" width="9.21875" style="262" customWidth="1"/>
    <col min="15129" max="15129" width="9.6640625" style="262" bestFit="1" customWidth="1"/>
    <col min="15130" max="15130" width="8" style="262" bestFit="1" customWidth="1"/>
    <col min="15131" max="15131" width="7.5546875" style="262" bestFit="1" customWidth="1"/>
    <col min="15132" max="15132" width="7.6640625" style="262" customWidth="1"/>
    <col min="15133" max="15133" width="8.109375" style="262" customWidth="1"/>
    <col min="15134" max="15134" width="9.21875" style="262" bestFit="1" customWidth="1"/>
    <col min="15135" max="15135" width="8.21875" style="262" customWidth="1"/>
    <col min="15136" max="15136" width="7.88671875" style="262" customWidth="1"/>
    <col min="15137" max="15137" width="7.6640625" style="262" customWidth="1"/>
    <col min="15138" max="15138" width="8.5546875" style="262" customWidth="1"/>
    <col min="15139" max="15139" width="8.21875" style="262" customWidth="1"/>
    <col min="15140" max="15296" width="7.109375" style="262"/>
    <col min="15297" max="15297" width="21.33203125" style="262" bestFit="1" customWidth="1"/>
    <col min="15298" max="15298" width="7.109375" style="262"/>
    <col min="15299" max="15299" width="7.109375" style="262" customWidth="1"/>
    <col min="15300" max="15300" width="9.6640625" style="262" customWidth="1"/>
    <col min="15301" max="15301" width="8.44140625" style="262" customWidth="1"/>
    <col min="15302" max="15302" width="8.109375" style="262" customWidth="1"/>
    <col min="15303" max="15303" width="8.77734375" style="262" customWidth="1"/>
    <col min="15304" max="15304" width="8.6640625" style="262" customWidth="1"/>
    <col min="15305" max="15305" width="9.21875" style="262" customWidth="1"/>
    <col min="15306" max="15306" width="9.6640625" style="262" bestFit="1" customWidth="1"/>
    <col min="15307" max="15307" width="8" style="262" bestFit="1" customWidth="1"/>
    <col min="15308" max="15308" width="7.5546875" style="262" bestFit="1" customWidth="1"/>
    <col min="15309" max="15309" width="7.6640625" style="262" customWidth="1"/>
    <col min="15310" max="15310" width="8.109375" style="262" customWidth="1"/>
    <col min="15311" max="15311" width="9.21875" style="262" bestFit="1" customWidth="1"/>
    <col min="15312" max="15312" width="8.21875" style="262" customWidth="1"/>
    <col min="15313" max="15313" width="7.88671875" style="262" customWidth="1"/>
    <col min="15314" max="15314" width="7.6640625" style="262" customWidth="1"/>
    <col min="15315" max="15315" width="8.5546875" style="262" customWidth="1"/>
    <col min="15316" max="15316" width="8.21875" style="262" customWidth="1"/>
    <col min="15317" max="15342" width="7.109375" style="262"/>
    <col min="15343" max="15343" width="15.21875" style="262" customWidth="1"/>
    <col min="15344" max="15344" width="2" style="262" customWidth="1"/>
    <col min="15345" max="15345" width="3" style="262" customWidth="1"/>
    <col min="15346" max="15368" width="8.77734375" style="262" customWidth="1"/>
    <col min="15369" max="15379" width="9.6640625" style="262" customWidth="1"/>
    <col min="15380" max="15380" width="8.44140625" style="262" customWidth="1"/>
    <col min="15381" max="15381" width="8.109375" style="262" customWidth="1"/>
    <col min="15382" max="15382" width="8.77734375" style="262" customWidth="1"/>
    <col min="15383" max="15383" width="8.6640625" style="262" customWidth="1"/>
    <col min="15384" max="15384" width="9.21875" style="262" customWidth="1"/>
    <col min="15385" max="15385" width="9.6640625" style="262" bestFit="1" customWidth="1"/>
    <col min="15386" max="15386" width="8" style="262" bestFit="1" customWidth="1"/>
    <col min="15387" max="15387" width="7.5546875" style="262" bestFit="1" customWidth="1"/>
    <col min="15388" max="15388" width="7.6640625" style="262" customWidth="1"/>
    <col min="15389" max="15389" width="8.109375" style="262" customWidth="1"/>
    <col min="15390" max="15390" width="9.21875" style="262" bestFit="1" customWidth="1"/>
    <col min="15391" max="15391" width="8.21875" style="262" customWidth="1"/>
    <col min="15392" max="15392" width="7.88671875" style="262" customWidth="1"/>
    <col min="15393" max="15393" width="7.6640625" style="262" customWidth="1"/>
    <col min="15394" max="15394" width="8.5546875" style="262" customWidth="1"/>
    <col min="15395" max="15395" width="8.21875" style="262" customWidth="1"/>
    <col min="15396" max="15552" width="7.109375" style="262"/>
    <col min="15553" max="15553" width="21.33203125" style="262" bestFit="1" customWidth="1"/>
    <col min="15554" max="15554" width="7.109375" style="262"/>
    <col min="15555" max="15555" width="7.109375" style="262" customWidth="1"/>
    <col min="15556" max="15556" width="9.6640625" style="262" customWidth="1"/>
    <col min="15557" max="15557" width="8.44140625" style="262" customWidth="1"/>
    <col min="15558" max="15558" width="8.109375" style="262" customWidth="1"/>
    <col min="15559" max="15559" width="8.77734375" style="262" customWidth="1"/>
    <col min="15560" max="15560" width="8.6640625" style="262" customWidth="1"/>
    <col min="15561" max="15561" width="9.21875" style="262" customWidth="1"/>
    <col min="15562" max="15562" width="9.6640625" style="262" bestFit="1" customWidth="1"/>
    <col min="15563" max="15563" width="8" style="262" bestFit="1" customWidth="1"/>
    <col min="15564" max="15564" width="7.5546875" style="262" bestFit="1" customWidth="1"/>
    <col min="15565" max="15565" width="7.6640625" style="262" customWidth="1"/>
    <col min="15566" max="15566" width="8.109375" style="262" customWidth="1"/>
    <col min="15567" max="15567" width="9.21875" style="262" bestFit="1" customWidth="1"/>
    <col min="15568" max="15568" width="8.21875" style="262" customWidth="1"/>
    <col min="15569" max="15569" width="7.88671875" style="262" customWidth="1"/>
    <col min="15570" max="15570" width="7.6640625" style="262" customWidth="1"/>
    <col min="15571" max="15571" width="8.5546875" style="262" customWidth="1"/>
    <col min="15572" max="15572" width="8.21875" style="262" customWidth="1"/>
    <col min="15573" max="15598" width="7.109375" style="262"/>
    <col min="15599" max="15599" width="15.21875" style="262" customWidth="1"/>
    <col min="15600" max="15600" width="2" style="262" customWidth="1"/>
    <col min="15601" max="15601" width="3" style="262" customWidth="1"/>
    <col min="15602" max="15624" width="8.77734375" style="262" customWidth="1"/>
    <col min="15625" max="15635" width="9.6640625" style="262" customWidth="1"/>
    <col min="15636" max="15636" width="8.44140625" style="262" customWidth="1"/>
    <col min="15637" max="15637" width="8.109375" style="262" customWidth="1"/>
    <col min="15638" max="15638" width="8.77734375" style="262" customWidth="1"/>
    <col min="15639" max="15639" width="8.6640625" style="262" customWidth="1"/>
    <col min="15640" max="15640" width="9.21875" style="262" customWidth="1"/>
    <col min="15641" max="15641" width="9.6640625" style="262" bestFit="1" customWidth="1"/>
    <col min="15642" max="15642" width="8" style="262" bestFit="1" customWidth="1"/>
    <col min="15643" max="15643" width="7.5546875" style="262" bestFit="1" customWidth="1"/>
    <col min="15644" max="15644" width="7.6640625" style="262" customWidth="1"/>
    <col min="15645" max="15645" width="8.109375" style="262" customWidth="1"/>
    <col min="15646" max="15646" width="9.21875" style="262" bestFit="1" customWidth="1"/>
    <col min="15647" max="15647" width="8.21875" style="262" customWidth="1"/>
    <col min="15648" max="15648" width="7.88671875" style="262" customWidth="1"/>
    <col min="15649" max="15649" width="7.6640625" style="262" customWidth="1"/>
    <col min="15650" max="15650" width="8.5546875" style="262" customWidth="1"/>
    <col min="15651" max="15651" width="8.21875" style="262" customWidth="1"/>
    <col min="15652" max="15808" width="7.109375" style="262"/>
    <col min="15809" max="15809" width="21.33203125" style="262" bestFit="1" customWidth="1"/>
    <col min="15810" max="15810" width="7.109375" style="262"/>
    <col min="15811" max="15811" width="7.109375" style="262" customWidth="1"/>
    <col min="15812" max="15812" width="9.6640625" style="262" customWidth="1"/>
    <col min="15813" max="15813" width="8.44140625" style="262" customWidth="1"/>
    <col min="15814" max="15814" width="8.109375" style="262" customWidth="1"/>
    <col min="15815" max="15815" width="8.77734375" style="262" customWidth="1"/>
    <col min="15816" max="15816" width="8.6640625" style="262" customWidth="1"/>
    <col min="15817" max="15817" width="9.21875" style="262" customWidth="1"/>
    <col min="15818" max="15818" width="9.6640625" style="262" bestFit="1" customWidth="1"/>
    <col min="15819" max="15819" width="8" style="262" bestFit="1" customWidth="1"/>
    <col min="15820" max="15820" width="7.5546875" style="262" bestFit="1" customWidth="1"/>
    <col min="15821" max="15821" width="7.6640625" style="262" customWidth="1"/>
    <col min="15822" max="15822" width="8.109375" style="262" customWidth="1"/>
    <col min="15823" max="15823" width="9.21875" style="262" bestFit="1" customWidth="1"/>
    <col min="15824" max="15824" width="8.21875" style="262" customWidth="1"/>
    <col min="15825" max="15825" width="7.88671875" style="262" customWidth="1"/>
    <col min="15826" max="15826" width="7.6640625" style="262" customWidth="1"/>
    <col min="15827" max="15827" width="8.5546875" style="262" customWidth="1"/>
    <col min="15828" max="15828" width="8.21875" style="262" customWidth="1"/>
    <col min="15829" max="15854" width="7.109375" style="262"/>
    <col min="15855" max="15855" width="15.21875" style="262" customWidth="1"/>
    <col min="15856" max="15856" width="2" style="262" customWidth="1"/>
    <col min="15857" max="15857" width="3" style="262" customWidth="1"/>
    <col min="15858" max="15880" width="8.77734375" style="262" customWidth="1"/>
    <col min="15881" max="15891" width="9.6640625" style="262" customWidth="1"/>
    <col min="15892" max="15892" width="8.44140625" style="262" customWidth="1"/>
    <col min="15893" max="15893" width="8.109375" style="262" customWidth="1"/>
    <col min="15894" max="15894" width="8.77734375" style="262" customWidth="1"/>
    <col min="15895" max="15895" width="8.6640625" style="262" customWidth="1"/>
    <col min="15896" max="15896" width="9.21875" style="262" customWidth="1"/>
    <col min="15897" max="15897" width="9.6640625" style="262" bestFit="1" customWidth="1"/>
    <col min="15898" max="15898" width="8" style="262" bestFit="1" customWidth="1"/>
    <col min="15899" max="15899" width="7.5546875" style="262" bestFit="1" customWidth="1"/>
    <col min="15900" max="15900" width="7.6640625" style="262" customWidth="1"/>
    <col min="15901" max="15901" width="8.109375" style="262" customWidth="1"/>
    <col min="15902" max="15902" width="9.21875" style="262" bestFit="1" customWidth="1"/>
    <col min="15903" max="15903" width="8.21875" style="262" customWidth="1"/>
    <col min="15904" max="15904" width="7.88671875" style="262" customWidth="1"/>
    <col min="15905" max="15905" width="7.6640625" style="262" customWidth="1"/>
    <col min="15906" max="15906" width="8.5546875" style="262" customWidth="1"/>
    <col min="15907" max="15907" width="8.21875" style="262" customWidth="1"/>
    <col min="15908" max="16064" width="7.109375" style="262"/>
    <col min="16065" max="16065" width="21.33203125" style="262" bestFit="1" customWidth="1"/>
    <col min="16066" max="16066" width="7.109375" style="262"/>
    <col min="16067" max="16067" width="7.109375" style="262" customWidth="1"/>
    <col min="16068" max="16068" width="9.6640625" style="262" customWidth="1"/>
    <col min="16069" max="16069" width="8.44140625" style="262" customWidth="1"/>
    <col min="16070" max="16070" width="8.109375" style="262" customWidth="1"/>
    <col min="16071" max="16071" width="8.77734375" style="262" customWidth="1"/>
    <col min="16072" max="16072" width="8.6640625" style="262" customWidth="1"/>
    <col min="16073" max="16073" width="9.21875" style="262" customWidth="1"/>
    <col min="16074" max="16074" width="9.6640625" style="262" bestFit="1" customWidth="1"/>
    <col min="16075" max="16075" width="8" style="262" bestFit="1" customWidth="1"/>
    <col min="16076" max="16076" width="7.5546875" style="262" bestFit="1" customWidth="1"/>
    <col min="16077" max="16077" width="7.6640625" style="262" customWidth="1"/>
    <col min="16078" max="16078" width="8.109375" style="262" customWidth="1"/>
    <col min="16079" max="16079" width="9.21875" style="262" bestFit="1" customWidth="1"/>
    <col min="16080" max="16080" width="8.21875" style="262" customWidth="1"/>
    <col min="16081" max="16081" width="7.88671875" style="262" customWidth="1"/>
    <col min="16082" max="16082" width="7.6640625" style="262" customWidth="1"/>
    <col min="16083" max="16083" width="8.5546875" style="262" customWidth="1"/>
    <col min="16084" max="16084" width="8.21875" style="262" customWidth="1"/>
    <col min="16085" max="16110" width="7.109375" style="262"/>
    <col min="16111" max="16111" width="15.21875" style="262" customWidth="1"/>
    <col min="16112" max="16112" width="2" style="262" customWidth="1"/>
    <col min="16113" max="16113" width="3" style="262" customWidth="1"/>
    <col min="16114" max="16136" width="8.77734375" style="262" customWidth="1"/>
    <col min="16137" max="16147" width="9.6640625" style="262" customWidth="1"/>
    <col min="16148" max="16148" width="8.44140625" style="262" customWidth="1"/>
    <col min="16149" max="16149" width="8.109375" style="262" customWidth="1"/>
    <col min="16150" max="16150" width="8.77734375" style="262" customWidth="1"/>
    <col min="16151" max="16151" width="8.6640625" style="262" customWidth="1"/>
    <col min="16152" max="16152" width="9.21875" style="262" customWidth="1"/>
    <col min="16153" max="16153" width="9.6640625" style="262" bestFit="1" customWidth="1"/>
    <col min="16154" max="16154" width="8" style="262" bestFit="1" customWidth="1"/>
    <col min="16155" max="16155" width="7.5546875" style="262" bestFit="1" customWidth="1"/>
    <col min="16156" max="16156" width="7.6640625" style="262" customWidth="1"/>
    <col min="16157" max="16157" width="8.109375" style="262" customWidth="1"/>
    <col min="16158" max="16158" width="9.21875" style="262" bestFit="1" customWidth="1"/>
    <col min="16159" max="16159" width="8.21875" style="262" customWidth="1"/>
    <col min="16160" max="16160" width="7.88671875" style="262" customWidth="1"/>
    <col min="16161" max="16161" width="7.6640625" style="262" customWidth="1"/>
    <col min="16162" max="16162" width="8.5546875" style="262" customWidth="1"/>
    <col min="16163" max="16163" width="8.21875" style="262" customWidth="1"/>
    <col min="16164" max="16320" width="7.109375" style="262"/>
    <col min="16321" max="16321" width="21.33203125" style="262" bestFit="1" customWidth="1"/>
    <col min="16322" max="16322" width="7.109375" style="262"/>
    <col min="16323" max="16323" width="7.109375" style="262" customWidth="1"/>
    <col min="16324" max="16324" width="9.6640625" style="262" customWidth="1"/>
    <col min="16325" max="16325" width="8.44140625" style="262" customWidth="1"/>
    <col min="16326" max="16326" width="8.109375" style="262" customWidth="1"/>
    <col min="16327" max="16327" width="8.77734375" style="262" customWidth="1"/>
    <col min="16328" max="16328" width="8.6640625" style="262" customWidth="1"/>
    <col min="16329" max="16329" width="9.21875" style="262" customWidth="1"/>
    <col min="16330" max="16330" width="9.6640625" style="262" bestFit="1" customWidth="1"/>
    <col min="16331" max="16331" width="8" style="262" bestFit="1" customWidth="1"/>
    <col min="16332" max="16332" width="7.5546875" style="262" bestFit="1" customWidth="1"/>
    <col min="16333" max="16333" width="7.6640625" style="262" customWidth="1"/>
    <col min="16334" max="16334" width="8.109375" style="262" customWidth="1"/>
    <col min="16335" max="16335" width="9.21875" style="262" bestFit="1" customWidth="1"/>
    <col min="16336" max="16336" width="8.21875" style="262" customWidth="1"/>
    <col min="16337" max="16337" width="7.88671875" style="262" customWidth="1"/>
    <col min="16338" max="16338" width="7.6640625" style="262" customWidth="1"/>
    <col min="16339" max="16339" width="8.5546875" style="262" customWidth="1"/>
    <col min="16340" max="16340" width="8.21875" style="262" customWidth="1"/>
    <col min="16341" max="16384" width="7.109375" style="262"/>
  </cols>
  <sheetData>
    <row r="1" spans="1:36" ht="33" customHeight="1">
      <c r="A1" s="2655" t="s">
        <v>630</v>
      </c>
      <c r="B1" s="2655"/>
      <c r="C1" s="2655"/>
      <c r="D1" s="2655"/>
      <c r="E1" s="2655"/>
      <c r="F1" s="2655"/>
      <c r="G1" s="2655"/>
      <c r="H1" s="2655"/>
      <c r="I1" s="2655"/>
      <c r="J1" s="2655"/>
      <c r="K1" s="2655"/>
      <c r="L1" s="2655"/>
      <c r="M1" s="2655"/>
      <c r="N1" s="2655"/>
      <c r="O1" s="2655"/>
      <c r="P1" s="2655"/>
      <c r="Q1" s="2655"/>
      <c r="R1" s="2655"/>
      <c r="S1" s="2655"/>
      <c r="T1" s="2655"/>
      <c r="U1" s="261"/>
      <c r="V1" s="261"/>
      <c r="W1" s="261"/>
      <c r="X1" s="261"/>
      <c r="Y1" s="261"/>
      <c r="Z1" s="261"/>
      <c r="AA1" s="261"/>
      <c r="AB1" s="261"/>
      <c r="AC1" s="261"/>
      <c r="AD1" s="261"/>
      <c r="AE1" s="261"/>
      <c r="AF1" s="261"/>
      <c r="AG1" s="261"/>
      <c r="AH1" s="261"/>
      <c r="AI1" s="261"/>
      <c r="AJ1" s="261"/>
    </row>
    <row r="2" spans="1:36" ht="12" customHeight="1" thickBot="1"/>
    <row r="3" spans="1:36" ht="17.25" customHeight="1" thickBot="1">
      <c r="D3" s="2656" t="s">
        <v>563</v>
      </c>
      <c r="E3" s="2657"/>
      <c r="F3" s="2657"/>
      <c r="G3" s="2657"/>
      <c r="H3" s="2657"/>
      <c r="I3" s="2657"/>
      <c r="J3" s="2657"/>
      <c r="K3" s="2657"/>
      <c r="L3" s="2657"/>
      <c r="M3" s="2657"/>
      <c r="N3" s="2657"/>
      <c r="O3" s="2657"/>
      <c r="P3" s="2657"/>
      <c r="Q3" s="2657"/>
      <c r="R3" s="2657"/>
      <c r="S3" s="2657"/>
      <c r="T3" s="2658"/>
      <c r="V3" s="2675"/>
      <c r="W3" s="2675"/>
    </row>
    <row r="4" spans="1:36" ht="39" customHeight="1" thickBot="1">
      <c r="A4" s="2673" t="s">
        <v>199</v>
      </c>
      <c r="B4" s="2673"/>
      <c r="C4" s="2676"/>
      <c r="D4" s="2659" t="s">
        <v>209</v>
      </c>
      <c r="E4" s="2660"/>
      <c r="F4" s="2660"/>
      <c r="G4" s="2660"/>
      <c r="H4" s="2660"/>
      <c r="I4" s="2660"/>
      <c r="J4" s="2660"/>
      <c r="K4" s="2677"/>
      <c r="L4" s="1099"/>
      <c r="M4" s="2662" t="s">
        <v>720</v>
      </c>
      <c r="N4" s="2678"/>
      <c r="O4" s="1100"/>
      <c r="P4" s="2653" t="s">
        <v>725</v>
      </c>
      <c r="Q4" s="2654"/>
      <c r="R4" s="1101"/>
      <c r="S4" s="2653" t="s">
        <v>726</v>
      </c>
      <c r="T4" s="2654"/>
      <c r="U4" s="263"/>
      <c r="V4" s="345"/>
      <c r="W4" s="346"/>
    </row>
    <row r="5" spans="1:36" ht="20.100000000000001" customHeight="1" thickBot="1">
      <c r="A5" s="1881"/>
      <c r="B5" s="265"/>
      <c r="C5" s="265"/>
      <c r="D5" s="2664" t="s">
        <v>210</v>
      </c>
      <c r="E5" s="2665"/>
      <c r="F5" s="2666" t="s">
        <v>211</v>
      </c>
      <c r="G5" s="2666"/>
      <c r="H5" s="2667" t="s">
        <v>212</v>
      </c>
      <c r="I5" s="2668"/>
      <c r="J5" s="2664" t="s">
        <v>6</v>
      </c>
      <c r="K5" s="2669"/>
      <c r="L5" s="1099"/>
      <c r="M5" s="1102" t="s">
        <v>724</v>
      </c>
      <c r="N5" s="1103" t="s">
        <v>723</v>
      </c>
      <c r="O5" s="1882"/>
      <c r="P5" s="1105"/>
      <c r="Q5" s="1106" t="s">
        <v>162</v>
      </c>
      <c r="R5" s="1107"/>
      <c r="S5" s="1105"/>
      <c r="T5" s="1106" t="s">
        <v>162</v>
      </c>
      <c r="V5" s="347"/>
      <c r="W5" s="302"/>
    </row>
    <row r="6" spans="1:36" ht="17.25" customHeight="1">
      <c r="A6" s="1883" t="s">
        <v>213</v>
      </c>
      <c r="B6" s="267"/>
      <c r="C6" s="267"/>
      <c r="D6" s="268">
        <v>13853</v>
      </c>
      <c r="E6" s="269">
        <v>0.249</v>
      </c>
      <c r="F6" s="270">
        <v>8052</v>
      </c>
      <c r="G6" s="269">
        <v>0.14499999999999999</v>
      </c>
      <c r="H6" s="271">
        <v>12523</v>
      </c>
      <c r="I6" s="272">
        <v>0.22600000000000001</v>
      </c>
      <c r="J6" s="273">
        <v>34428</v>
      </c>
      <c r="K6" s="274">
        <v>0.62</v>
      </c>
      <c r="M6" s="275">
        <v>0.7</v>
      </c>
      <c r="N6" s="276">
        <v>0.69</v>
      </c>
      <c r="O6" s="277"/>
      <c r="P6" s="281" t="s">
        <v>351</v>
      </c>
      <c r="Q6" s="279">
        <v>5.2999999999999999E-2</v>
      </c>
      <c r="R6" s="280"/>
      <c r="S6" s="1332" t="s">
        <v>218</v>
      </c>
      <c r="T6" s="279">
        <v>0.214</v>
      </c>
      <c r="V6" s="347"/>
      <c r="W6" s="302"/>
    </row>
    <row r="7" spans="1:36" ht="17.25" customHeight="1">
      <c r="A7" s="1883" t="s">
        <v>214</v>
      </c>
      <c r="B7" s="267"/>
      <c r="C7" s="267"/>
      <c r="D7" s="268">
        <v>5641</v>
      </c>
      <c r="E7" s="269">
        <v>0.10199999999999999</v>
      </c>
      <c r="F7" s="270">
        <v>3129</v>
      </c>
      <c r="G7" s="269">
        <v>5.6000000000000001E-2</v>
      </c>
      <c r="H7" s="271">
        <v>3943</v>
      </c>
      <c r="I7" s="272">
        <v>7.0999999999999994E-2</v>
      </c>
      <c r="J7" s="273">
        <v>12713</v>
      </c>
      <c r="K7" s="274">
        <v>0.22899999999999998</v>
      </c>
      <c r="M7" s="275">
        <v>0.7</v>
      </c>
      <c r="N7" s="276">
        <v>0.65</v>
      </c>
      <c r="O7" s="277"/>
      <c r="P7" s="284" t="s">
        <v>352</v>
      </c>
      <c r="Q7" s="283">
        <v>0.26200000000000001</v>
      </c>
      <c r="R7" s="280"/>
      <c r="S7" s="1333" t="s">
        <v>219</v>
      </c>
      <c r="T7" s="283">
        <v>0.41399999999999998</v>
      </c>
      <c r="V7" s="347"/>
      <c r="W7" s="302"/>
    </row>
    <row r="8" spans="1:36" ht="17.25" customHeight="1">
      <c r="A8" s="1883" t="s">
        <v>215</v>
      </c>
      <c r="B8" s="267"/>
      <c r="C8" s="267"/>
      <c r="D8" s="268">
        <v>1651</v>
      </c>
      <c r="E8" s="269">
        <v>0.03</v>
      </c>
      <c r="F8" s="270">
        <v>777</v>
      </c>
      <c r="G8" s="269">
        <v>1.4E-2</v>
      </c>
      <c r="H8" s="271">
        <v>902</v>
      </c>
      <c r="I8" s="272">
        <v>1.6E-2</v>
      </c>
      <c r="J8" s="273">
        <v>3330</v>
      </c>
      <c r="K8" s="274">
        <v>0.06</v>
      </c>
      <c r="M8" s="275">
        <v>0.7</v>
      </c>
      <c r="N8" s="276">
        <v>0.72</v>
      </c>
      <c r="O8" s="277"/>
      <c r="P8" s="284" t="s">
        <v>353</v>
      </c>
      <c r="Q8" s="283">
        <v>0.19900000000000001</v>
      </c>
      <c r="R8" s="280"/>
      <c r="S8" s="1333" t="s">
        <v>220</v>
      </c>
      <c r="T8" s="283">
        <v>0.34399999999999997</v>
      </c>
      <c r="V8" s="347"/>
      <c r="W8" s="302"/>
    </row>
    <row r="9" spans="1:36" ht="17.25" customHeight="1">
      <c r="A9" s="1883" t="s">
        <v>364</v>
      </c>
      <c r="B9" s="267"/>
      <c r="C9" s="267"/>
      <c r="D9" s="268">
        <v>1310</v>
      </c>
      <c r="E9" s="269">
        <v>2.3E-2</v>
      </c>
      <c r="F9" s="270">
        <v>542</v>
      </c>
      <c r="G9" s="269">
        <v>0.01</v>
      </c>
      <c r="H9" s="271">
        <v>931</v>
      </c>
      <c r="I9" s="272">
        <v>1.7000000000000001E-2</v>
      </c>
      <c r="J9" s="273">
        <v>2783</v>
      </c>
      <c r="K9" s="274">
        <v>0.05</v>
      </c>
      <c r="M9" s="275">
        <v>0.61</v>
      </c>
      <c r="N9" s="276">
        <v>0.54</v>
      </c>
      <c r="O9" s="277"/>
      <c r="P9" s="284" t="s">
        <v>354</v>
      </c>
      <c r="Q9" s="283">
        <v>0.28599999999999998</v>
      </c>
      <c r="R9" s="280"/>
      <c r="S9" s="1333" t="s">
        <v>221</v>
      </c>
      <c r="T9" s="283">
        <v>2.8000000000000001E-2</v>
      </c>
      <c r="V9" s="347"/>
      <c r="W9" s="302"/>
    </row>
    <row r="10" spans="1:36" ht="17.25" customHeight="1">
      <c r="A10" s="1883" t="s">
        <v>365</v>
      </c>
      <c r="B10" s="267"/>
      <c r="C10" s="267"/>
      <c r="D10" s="268">
        <v>542</v>
      </c>
      <c r="E10" s="269">
        <v>0.01</v>
      </c>
      <c r="F10" s="270">
        <v>232</v>
      </c>
      <c r="G10" s="269">
        <v>4.0000000000000001E-3</v>
      </c>
      <c r="H10" s="271">
        <v>233</v>
      </c>
      <c r="I10" s="272">
        <v>4.0000000000000001E-3</v>
      </c>
      <c r="J10" s="273">
        <v>1007</v>
      </c>
      <c r="K10" s="274">
        <v>1.8000000000000002E-2</v>
      </c>
      <c r="M10" s="275">
        <v>0.75</v>
      </c>
      <c r="N10" s="276">
        <v>0.71</v>
      </c>
      <c r="O10" s="277"/>
      <c r="P10" s="284" t="s">
        <v>355</v>
      </c>
      <c r="Q10" s="283">
        <v>0.128</v>
      </c>
      <c r="R10" s="280"/>
      <c r="S10" s="1334" t="s">
        <v>231</v>
      </c>
      <c r="T10" s="286">
        <v>0</v>
      </c>
      <c r="V10" s="347"/>
      <c r="W10" s="316"/>
    </row>
    <row r="11" spans="1:36" ht="17.25" customHeight="1" thickBot="1">
      <c r="A11" s="1883" t="s">
        <v>216</v>
      </c>
      <c r="B11" s="267"/>
      <c r="C11" s="267"/>
      <c r="D11" s="268">
        <v>218</v>
      </c>
      <c r="E11" s="269">
        <v>4.0000000000000001E-3</v>
      </c>
      <c r="F11" s="270">
        <v>103</v>
      </c>
      <c r="G11" s="287">
        <v>2E-3</v>
      </c>
      <c r="H11" s="271">
        <v>167</v>
      </c>
      <c r="I11" s="272">
        <v>3.0000000000000001E-3</v>
      </c>
      <c r="J11" s="273">
        <v>488</v>
      </c>
      <c r="K11" s="274">
        <v>9.0000000000000011E-3</v>
      </c>
      <c r="M11" s="275">
        <v>0.75</v>
      </c>
      <c r="N11" s="276">
        <v>0.7</v>
      </c>
      <c r="O11" s="277"/>
      <c r="P11" s="284" t="s">
        <v>356</v>
      </c>
      <c r="Q11" s="283">
        <v>3.9E-2</v>
      </c>
      <c r="R11" s="280"/>
      <c r="S11" s="318" t="s">
        <v>6</v>
      </c>
      <c r="T11" s="1059">
        <v>1</v>
      </c>
    </row>
    <row r="12" spans="1:36" ht="17.25" customHeight="1">
      <c r="A12" s="1883" t="s">
        <v>217</v>
      </c>
      <c r="B12" s="267"/>
      <c r="C12" s="267"/>
      <c r="D12" s="268">
        <v>95</v>
      </c>
      <c r="E12" s="269">
        <v>2E-3</v>
      </c>
      <c r="F12" s="270">
        <v>50</v>
      </c>
      <c r="G12" s="287">
        <v>1E-3</v>
      </c>
      <c r="H12" s="271">
        <v>123</v>
      </c>
      <c r="I12" s="272">
        <v>2E-3</v>
      </c>
      <c r="J12" s="273">
        <v>268</v>
      </c>
      <c r="K12" s="274">
        <v>5.0000000000000001E-3</v>
      </c>
      <c r="M12" s="275">
        <v>0.69</v>
      </c>
      <c r="N12" s="276">
        <v>0.69</v>
      </c>
      <c r="O12" s="277"/>
      <c r="P12" s="303" t="s">
        <v>473</v>
      </c>
      <c r="Q12" s="286">
        <v>3.3000000000000002E-2</v>
      </c>
      <c r="R12" s="280"/>
      <c r="S12" s="301"/>
      <c r="T12" s="302"/>
    </row>
    <row r="13" spans="1:36" ht="20.25" customHeight="1" thickBot="1">
      <c r="A13" s="1899" t="s">
        <v>727</v>
      </c>
      <c r="B13" s="1900"/>
      <c r="C13" s="1900"/>
      <c r="D13" s="291">
        <v>193</v>
      </c>
      <c r="E13" s="292">
        <v>3.0000000000000001E-3</v>
      </c>
      <c r="F13" s="293">
        <v>240</v>
      </c>
      <c r="G13" s="294">
        <v>4.0000000000000001E-3</v>
      </c>
      <c r="H13" s="295">
        <v>99</v>
      </c>
      <c r="I13" s="296">
        <v>2E-3</v>
      </c>
      <c r="J13" s="297">
        <v>532</v>
      </c>
      <c r="K13" s="298">
        <v>9.0000000000000011E-3</v>
      </c>
      <c r="M13" s="299">
        <v>0.73</v>
      </c>
      <c r="N13" s="300">
        <v>0.73</v>
      </c>
      <c r="O13" s="277"/>
      <c r="P13" s="318" t="s">
        <v>6</v>
      </c>
      <c r="Q13" s="1059">
        <v>1</v>
      </c>
      <c r="R13" s="280"/>
      <c r="S13" s="301"/>
      <c r="T13" s="302"/>
    </row>
    <row r="14" spans="1:36" ht="17.25" customHeight="1" thickBot="1">
      <c r="A14" s="1911"/>
      <c r="B14" s="1912"/>
      <c r="C14" s="1912"/>
      <c r="D14" s="306">
        <v>23503</v>
      </c>
      <c r="E14" s="307">
        <v>0.42300000000000004</v>
      </c>
      <c r="F14" s="308">
        <v>13125</v>
      </c>
      <c r="G14" s="307">
        <v>0.23600000000000002</v>
      </c>
      <c r="H14" s="309">
        <v>18921</v>
      </c>
      <c r="I14" s="307">
        <v>0.34100000000000003</v>
      </c>
      <c r="J14" s="310">
        <v>55549</v>
      </c>
      <c r="K14" s="311">
        <v>1</v>
      </c>
      <c r="M14" s="312">
        <v>0.69</v>
      </c>
      <c r="N14" s="313">
        <v>0.67</v>
      </c>
      <c r="O14" s="314"/>
      <c r="P14" s="913"/>
      <c r="Q14" s="914"/>
      <c r="R14" s="317"/>
      <c r="S14" s="315"/>
      <c r="T14" s="316"/>
    </row>
    <row r="15" spans="1:36" ht="20.25" customHeight="1">
      <c r="A15" s="1921" t="s">
        <v>738</v>
      </c>
      <c r="B15" s="1922"/>
      <c r="C15" s="1922"/>
      <c r="D15" s="321">
        <v>5776</v>
      </c>
      <c r="E15" s="322"/>
      <c r="F15" s="323">
        <v>2692</v>
      </c>
      <c r="G15" s="322"/>
      <c r="H15" s="324"/>
      <c r="I15" s="325"/>
      <c r="J15" s="326">
        <v>8468</v>
      </c>
      <c r="K15" s="325"/>
      <c r="L15" s="327"/>
      <c r="M15" s="342"/>
      <c r="N15" s="342"/>
      <c r="O15" s="328"/>
      <c r="P15" s="329"/>
      <c r="Q15" s="328"/>
      <c r="R15" s="329"/>
      <c r="S15" s="330"/>
      <c r="T15" s="329"/>
    </row>
    <row r="16" spans="1:36" ht="17.25" customHeight="1" thickBot="1">
      <c r="A16" s="1931" t="s">
        <v>6</v>
      </c>
      <c r="B16" s="1932"/>
      <c r="C16" s="1932"/>
      <c r="D16" s="333">
        <v>29279</v>
      </c>
      <c r="E16" s="334">
        <v>0.45700000000000002</v>
      </c>
      <c r="F16" s="335">
        <v>15817</v>
      </c>
      <c r="G16" s="334">
        <v>0.247</v>
      </c>
      <c r="H16" s="335">
        <v>18921</v>
      </c>
      <c r="I16" s="336">
        <v>0.29599999999999999</v>
      </c>
      <c r="J16" s="337">
        <v>64017</v>
      </c>
      <c r="K16" s="336">
        <v>1</v>
      </c>
      <c r="L16" s="327"/>
      <c r="O16" s="314"/>
      <c r="Q16" s="314"/>
      <c r="R16" s="338"/>
      <c r="S16" s="339"/>
      <c r="T16" s="338"/>
    </row>
    <row r="17" spans="1:21" ht="12" customHeight="1" thickBot="1"/>
    <row r="18" spans="1:21" ht="17.25" customHeight="1" thickBot="1">
      <c r="D18" s="2656" t="s">
        <v>564</v>
      </c>
      <c r="E18" s="2657"/>
      <c r="F18" s="2657"/>
      <c r="G18" s="2657"/>
      <c r="H18" s="2657"/>
      <c r="I18" s="2657"/>
      <c r="J18" s="2657"/>
      <c r="K18" s="2657"/>
      <c r="L18" s="2657"/>
      <c r="M18" s="2657"/>
      <c r="N18" s="2657"/>
      <c r="O18" s="2657"/>
      <c r="P18" s="2657"/>
      <c r="Q18" s="2657"/>
      <c r="R18" s="2657"/>
      <c r="S18" s="2657"/>
      <c r="T18" s="2658"/>
    </row>
    <row r="19" spans="1:21" ht="35.1" customHeight="1" thickBot="1">
      <c r="A19" s="2670" t="s">
        <v>199</v>
      </c>
      <c r="B19" s="2671"/>
      <c r="C19" s="2672"/>
      <c r="D19" s="2659" t="s">
        <v>209</v>
      </c>
      <c r="E19" s="2660"/>
      <c r="F19" s="2660"/>
      <c r="G19" s="2660"/>
      <c r="H19" s="2660"/>
      <c r="I19" s="2660"/>
      <c r="J19" s="2660"/>
      <c r="K19" s="2661"/>
      <c r="L19" s="1099"/>
      <c r="M19" s="2662" t="s">
        <v>720</v>
      </c>
      <c r="N19" s="2678"/>
      <c r="O19" s="1100"/>
      <c r="P19" s="2653" t="s">
        <v>725</v>
      </c>
      <c r="Q19" s="2654"/>
      <c r="R19" s="1101"/>
      <c r="S19" s="2653" t="s">
        <v>726</v>
      </c>
      <c r="T19" s="2654"/>
      <c r="U19" s="263"/>
    </row>
    <row r="20" spans="1:21" ht="20.100000000000001" customHeight="1" thickBot="1">
      <c r="A20" s="264"/>
      <c r="B20" s="265"/>
      <c r="C20" s="265"/>
      <c r="D20" s="2664" t="s">
        <v>210</v>
      </c>
      <c r="E20" s="2665"/>
      <c r="F20" s="2666" t="s">
        <v>211</v>
      </c>
      <c r="G20" s="2666"/>
      <c r="H20" s="2667" t="s">
        <v>212</v>
      </c>
      <c r="I20" s="2668"/>
      <c r="J20" s="2664" t="s">
        <v>6</v>
      </c>
      <c r="K20" s="2669"/>
      <c r="L20" s="1099"/>
      <c r="M20" s="1102" t="s">
        <v>724</v>
      </c>
      <c r="N20" s="1103" t="s">
        <v>723</v>
      </c>
      <c r="O20" s="1104"/>
      <c r="P20" s="1105"/>
      <c r="Q20" s="1106" t="s">
        <v>162</v>
      </c>
      <c r="R20" s="1107"/>
      <c r="S20" s="1105"/>
      <c r="T20" s="1106" t="s">
        <v>162</v>
      </c>
    </row>
    <row r="21" spans="1:21" ht="17.25" customHeight="1">
      <c r="A21" s="266" t="s">
        <v>213</v>
      </c>
      <c r="B21" s="267"/>
      <c r="C21" s="267"/>
      <c r="D21" s="1884">
        <v>13727</v>
      </c>
      <c r="E21" s="1885">
        <v>0.25</v>
      </c>
      <c r="F21" s="1886">
        <v>8179</v>
      </c>
      <c r="G21" s="1885">
        <v>0.14899999999999999</v>
      </c>
      <c r="H21" s="1887">
        <v>12344</v>
      </c>
      <c r="I21" s="1888">
        <v>0.22600000000000001</v>
      </c>
      <c r="J21" s="1889">
        <v>34250</v>
      </c>
      <c r="K21" s="1890">
        <v>0.625</v>
      </c>
      <c r="M21" s="1891">
        <v>0.7</v>
      </c>
      <c r="N21" s="1892">
        <v>0.7</v>
      </c>
      <c r="O21" s="277"/>
      <c r="P21" s="281" t="s">
        <v>351</v>
      </c>
      <c r="Q21" s="279">
        <v>5.3999999999999999E-2</v>
      </c>
      <c r="R21" s="280"/>
      <c r="S21" s="278" t="s">
        <v>218</v>
      </c>
      <c r="T21" s="279">
        <v>0.215</v>
      </c>
    </row>
    <row r="22" spans="1:21" ht="17.25" customHeight="1">
      <c r="A22" s="266" t="s">
        <v>214</v>
      </c>
      <c r="B22" s="267"/>
      <c r="C22" s="267"/>
      <c r="D22" s="1884">
        <v>5423</v>
      </c>
      <c r="E22" s="1885">
        <v>9.9000000000000005E-2</v>
      </c>
      <c r="F22" s="1886">
        <v>3179</v>
      </c>
      <c r="G22" s="1885">
        <v>5.8000000000000003E-2</v>
      </c>
      <c r="H22" s="1887">
        <v>3860</v>
      </c>
      <c r="I22" s="1888">
        <v>7.0000000000000007E-2</v>
      </c>
      <c r="J22" s="1889">
        <v>12462</v>
      </c>
      <c r="K22" s="1890">
        <v>0.22700000000000001</v>
      </c>
      <c r="M22" s="1891">
        <v>0.69</v>
      </c>
      <c r="N22" s="1892">
        <v>0.65</v>
      </c>
      <c r="O22" s="277"/>
      <c r="P22" s="1893" t="s">
        <v>352</v>
      </c>
      <c r="Q22" s="1894">
        <v>0.26100000000000001</v>
      </c>
      <c r="R22" s="280"/>
      <c r="S22" s="1895" t="s">
        <v>219</v>
      </c>
      <c r="T22" s="1894">
        <v>0.40100000000000002</v>
      </c>
    </row>
    <row r="23" spans="1:21" ht="17.25" customHeight="1">
      <c r="A23" s="266" t="s">
        <v>215</v>
      </c>
      <c r="B23" s="267"/>
      <c r="C23" s="267"/>
      <c r="D23" s="1884">
        <v>1524</v>
      </c>
      <c r="E23" s="1885">
        <v>2.8000000000000001E-2</v>
      </c>
      <c r="F23" s="1886">
        <v>796</v>
      </c>
      <c r="G23" s="1885">
        <v>1.4999999999999999E-2</v>
      </c>
      <c r="H23" s="1887">
        <v>895</v>
      </c>
      <c r="I23" s="1888">
        <v>1.6E-2</v>
      </c>
      <c r="J23" s="1889">
        <v>3215</v>
      </c>
      <c r="K23" s="1890">
        <v>5.8999999999999997E-2</v>
      </c>
      <c r="M23" s="1891">
        <v>0.7</v>
      </c>
      <c r="N23" s="1892">
        <v>0.72</v>
      </c>
      <c r="O23" s="277"/>
      <c r="P23" s="1893" t="s">
        <v>353</v>
      </c>
      <c r="Q23" s="1894">
        <v>0.20300000000000001</v>
      </c>
      <c r="R23" s="280"/>
      <c r="S23" s="1895" t="s">
        <v>220</v>
      </c>
      <c r="T23" s="1894">
        <v>0.35</v>
      </c>
    </row>
    <row r="24" spans="1:21" ht="17.25" customHeight="1">
      <c r="A24" s="266" t="s">
        <v>364</v>
      </c>
      <c r="B24" s="267"/>
      <c r="C24" s="267"/>
      <c r="D24" s="1884">
        <v>1211</v>
      </c>
      <c r="E24" s="1885">
        <v>2.1999999999999999E-2</v>
      </c>
      <c r="F24" s="1886">
        <v>536</v>
      </c>
      <c r="G24" s="1885">
        <v>0.01</v>
      </c>
      <c r="H24" s="1887">
        <v>923</v>
      </c>
      <c r="I24" s="1888">
        <v>1.7000000000000001E-2</v>
      </c>
      <c r="J24" s="1889">
        <v>2670</v>
      </c>
      <c r="K24" s="1890">
        <v>4.9000000000000002E-2</v>
      </c>
      <c r="M24" s="1891">
        <v>0.64</v>
      </c>
      <c r="N24" s="1892">
        <v>0.57999999999999996</v>
      </c>
      <c r="O24" s="277"/>
      <c r="P24" s="1893" t="s">
        <v>354</v>
      </c>
      <c r="Q24" s="1894">
        <v>0.29699999999999999</v>
      </c>
      <c r="R24" s="280"/>
      <c r="S24" s="1895" t="s">
        <v>221</v>
      </c>
      <c r="T24" s="1894">
        <v>3.4000000000000002E-2</v>
      </c>
    </row>
    <row r="25" spans="1:21" ht="17.25" customHeight="1">
      <c r="A25" s="266" t="s">
        <v>365</v>
      </c>
      <c r="B25" s="267"/>
      <c r="C25" s="267"/>
      <c r="D25" s="1884">
        <v>531</v>
      </c>
      <c r="E25" s="1885">
        <v>0.01</v>
      </c>
      <c r="F25" s="1886">
        <v>238</v>
      </c>
      <c r="G25" s="1885">
        <v>4.0000000000000001E-3</v>
      </c>
      <c r="H25" s="1887">
        <v>230</v>
      </c>
      <c r="I25" s="1888">
        <v>4.0000000000000001E-3</v>
      </c>
      <c r="J25" s="1889">
        <v>999</v>
      </c>
      <c r="K25" s="1890">
        <v>1.8000000000000002E-2</v>
      </c>
      <c r="M25" s="1891">
        <v>0.71</v>
      </c>
      <c r="N25" s="1892">
        <v>0.73</v>
      </c>
      <c r="O25" s="277"/>
      <c r="P25" s="1893" t="s">
        <v>355</v>
      </c>
      <c r="Q25" s="1894">
        <v>0.11700000000000001</v>
      </c>
      <c r="R25" s="280"/>
      <c r="S25" s="285" t="s">
        <v>231</v>
      </c>
      <c r="T25" s="1896">
        <v>0</v>
      </c>
    </row>
    <row r="26" spans="1:21" ht="17.25" customHeight="1" thickBot="1">
      <c r="A26" s="266" t="s">
        <v>216</v>
      </c>
      <c r="B26" s="267"/>
      <c r="C26" s="267"/>
      <c r="D26" s="1884">
        <v>190</v>
      </c>
      <c r="E26" s="1885">
        <v>3.0000000000000001E-3</v>
      </c>
      <c r="F26" s="1886">
        <v>104</v>
      </c>
      <c r="G26" s="1897">
        <v>2E-3</v>
      </c>
      <c r="H26" s="1887">
        <v>167</v>
      </c>
      <c r="I26" s="1888">
        <v>3.0000000000000001E-3</v>
      </c>
      <c r="J26" s="1889">
        <v>461</v>
      </c>
      <c r="K26" s="1890">
        <v>8.0000000000000002E-3</v>
      </c>
      <c r="M26" s="1891">
        <v>0.73</v>
      </c>
      <c r="N26" s="1892">
        <v>0.7</v>
      </c>
      <c r="O26" s="277"/>
      <c r="P26" s="1893" t="s">
        <v>356</v>
      </c>
      <c r="Q26" s="1894">
        <v>3.7999999999999999E-2</v>
      </c>
      <c r="R26" s="280"/>
      <c r="S26" s="288" t="s">
        <v>6</v>
      </c>
      <c r="T26" s="1898">
        <v>1</v>
      </c>
    </row>
    <row r="27" spans="1:21" ht="17.25" customHeight="1">
      <c r="A27" s="266" t="s">
        <v>217</v>
      </c>
      <c r="B27" s="267"/>
      <c r="C27" s="267"/>
      <c r="D27" s="1884">
        <v>84</v>
      </c>
      <c r="E27" s="1885">
        <v>2E-3</v>
      </c>
      <c r="F27" s="1886">
        <v>52</v>
      </c>
      <c r="G27" s="1897">
        <v>1E-3</v>
      </c>
      <c r="H27" s="1887">
        <v>123</v>
      </c>
      <c r="I27" s="1888">
        <v>2E-3</v>
      </c>
      <c r="J27" s="1889">
        <v>259</v>
      </c>
      <c r="K27" s="1890">
        <v>5.0000000000000001E-3</v>
      </c>
      <c r="M27" s="1891">
        <v>0.69</v>
      </c>
      <c r="N27" s="1892">
        <v>0.69</v>
      </c>
      <c r="O27" s="277"/>
      <c r="P27" s="303" t="s">
        <v>473</v>
      </c>
      <c r="Q27" s="1896">
        <v>0.03</v>
      </c>
      <c r="R27" s="280"/>
      <c r="S27" s="301"/>
      <c r="T27" s="302"/>
    </row>
    <row r="28" spans="1:21" ht="20.25" customHeight="1" thickBot="1">
      <c r="A28" s="1899" t="s">
        <v>727</v>
      </c>
      <c r="B28" s="290"/>
      <c r="C28" s="290"/>
      <c r="D28" s="1901">
        <v>171</v>
      </c>
      <c r="E28" s="1902">
        <v>3.0000000000000001E-3</v>
      </c>
      <c r="F28" s="1903">
        <v>253</v>
      </c>
      <c r="G28" s="1904">
        <v>4.0000000000000001E-3</v>
      </c>
      <c r="H28" s="1905">
        <v>96</v>
      </c>
      <c r="I28" s="1906">
        <v>2E-3</v>
      </c>
      <c r="J28" s="1907">
        <v>520</v>
      </c>
      <c r="K28" s="1908">
        <v>9.0000000000000011E-3</v>
      </c>
      <c r="M28" s="1909">
        <v>0.73</v>
      </c>
      <c r="N28" s="1910">
        <v>0.73</v>
      </c>
      <c r="O28" s="277"/>
      <c r="P28" s="318" t="s">
        <v>6</v>
      </c>
      <c r="Q28" s="1898">
        <v>1</v>
      </c>
      <c r="R28" s="280"/>
      <c r="S28" s="301"/>
      <c r="T28" s="302"/>
    </row>
    <row r="29" spans="1:21" ht="17.25" customHeight="1" thickBot="1">
      <c r="A29" s="304"/>
      <c r="B29" s="305"/>
      <c r="C29" s="305"/>
      <c r="D29" s="1913">
        <v>22861</v>
      </c>
      <c r="E29" s="1914">
        <v>0.41700000000000004</v>
      </c>
      <c r="F29" s="1915">
        <v>13337</v>
      </c>
      <c r="G29" s="1914">
        <v>0.24299999999999999</v>
      </c>
      <c r="H29" s="1916">
        <v>18638</v>
      </c>
      <c r="I29" s="1914">
        <v>0.34000000000000008</v>
      </c>
      <c r="J29" s="1917">
        <v>54836</v>
      </c>
      <c r="K29" s="1918">
        <v>1</v>
      </c>
      <c r="M29" s="312">
        <v>0.69</v>
      </c>
      <c r="N29" s="313">
        <v>0.67</v>
      </c>
      <c r="O29" s="314"/>
      <c r="P29" s="1919"/>
      <c r="Q29" s="1920"/>
      <c r="R29" s="317"/>
      <c r="S29" s="315"/>
      <c r="T29" s="316"/>
    </row>
    <row r="30" spans="1:21" ht="20.25" customHeight="1">
      <c r="A30" s="1921" t="s">
        <v>738</v>
      </c>
      <c r="B30" s="320"/>
      <c r="C30" s="320"/>
      <c r="D30" s="1923">
        <v>5581</v>
      </c>
      <c r="E30" s="1924"/>
      <c r="F30" s="1925">
        <v>2630</v>
      </c>
      <c r="G30" s="1926"/>
      <c r="H30" s="1927"/>
      <c r="I30" s="1928"/>
      <c r="J30" s="1929">
        <v>8211</v>
      </c>
      <c r="K30" s="1928"/>
      <c r="L30" s="327"/>
      <c r="M30" s="1930"/>
      <c r="N30" s="1930"/>
      <c r="O30" s="328"/>
      <c r="P30" s="329"/>
      <c r="Q30" s="328"/>
      <c r="R30" s="329"/>
      <c r="S30" s="330"/>
      <c r="T30" s="329"/>
    </row>
    <row r="31" spans="1:21" ht="17.25" customHeight="1" thickBot="1">
      <c r="A31" s="331" t="s">
        <v>6</v>
      </c>
      <c r="B31" s="332"/>
      <c r="C31" s="332"/>
      <c r="D31" s="1933">
        <v>28442</v>
      </c>
      <c r="E31" s="1934">
        <v>0.45100000000000001</v>
      </c>
      <c r="F31" s="1935">
        <v>15967</v>
      </c>
      <c r="G31" s="1934">
        <v>0.253</v>
      </c>
      <c r="H31" s="1935">
        <v>18638</v>
      </c>
      <c r="I31" s="1936">
        <v>0.29599999999999999</v>
      </c>
      <c r="J31" s="1937">
        <v>63047</v>
      </c>
      <c r="K31" s="1936">
        <v>1</v>
      </c>
      <c r="L31" s="327"/>
      <c r="O31" s="314"/>
      <c r="Q31" s="314"/>
      <c r="R31" s="338"/>
      <c r="S31" s="339"/>
      <c r="T31" s="338"/>
    </row>
    <row r="32" spans="1:21" ht="8.25" customHeight="1" thickBot="1"/>
    <row r="33" spans="1:21" ht="17.25" customHeight="1" thickBot="1">
      <c r="D33" s="2656" t="s">
        <v>469</v>
      </c>
      <c r="E33" s="2657"/>
      <c r="F33" s="2657"/>
      <c r="G33" s="2657"/>
      <c r="H33" s="2657"/>
      <c r="I33" s="2657"/>
      <c r="J33" s="2657"/>
      <c r="K33" s="2657"/>
      <c r="L33" s="2657"/>
      <c r="M33" s="2657"/>
      <c r="N33" s="2657"/>
      <c r="O33" s="2657"/>
      <c r="P33" s="2657"/>
      <c r="Q33" s="2657"/>
      <c r="R33" s="2657"/>
      <c r="S33" s="2657"/>
      <c r="T33" s="2658"/>
    </row>
    <row r="34" spans="1:21" ht="35.1" customHeight="1" thickBot="1">
      <c r="A34" s="2673" t="s">
        <v>199</v>
      </c>
      <c r="B34" s="2673"/>
      <c r="C34" s="2674"/>
      <c r="D34" s="2659" t="s">
        <v>209</v>
      </c>
      <c r="E34" s="2660"/>
      <c r="F34" s="2660"/>
      <c r="G34" s="2660"/>
      <c r="H34" s="2660"/>
      <c r="I34" s="2660"/>
      <c r="J34" s="2660"/>
      <c r="K34" s="2661"/>
      <c r="L34" s="1099"/>
      <c r="M34" s="2662" t="s">
        <v>720</v>
      </c>
      <c r="N34" s="2678"/>
      <c r="O34" s="1100"/>
      <c r="P34" s="2653" t="s">
        <v>725</v>
      </c>
      <c r="Q34" s="2654"/>
      <c r="R34" s="1101"/>
      <c r="S34" s="2653" t="s">
        <v>726</v>
      </c>
      <c r="T34" s="2654"/>
      <c r="U34" s="263"/>
    </row>
    <row r="35" spans="1:21" ht="19.5" customHeight="1" thickBot="1">
      <c r="A35" s="264"/>
      <c r="B35" s="265"/>
      <c r="C35" s="265"/>
      <c r="D35" s="2664" t="s">
        <v>210</v>
      </c>
      <c r="E35" s="2665"/>
      <c r="F35" s="2666" t="s">
        <v>211</v>
      </c>
      <c r="G35" s="2666"/>
      <c r="H35" s="2667" t="s">
        <v>212</v>
      </c>
      <c r="I35" s="2668"/>
      <c r="J35" s="2664" t="s">
        <v>6</v>
      </c>
      <c r="K35" s="2669"/>
      <c r="L35" s="1099"/>
      <c r="M35" s="1102" t="s">
        <v>724</v>
      </c>
      <c r="N35" s="1103" t="s">
        <v>723</v>
      </c>
      <c r="O35" s="1104"/>
      <c r="P35" s="1105"/>
      <c r="Q35" s="1106" t="s">
        <v>162</v>
      </c>
      <c r="R35" s="1107"/>
      <c r="S35" s="1105"/>
      <c r="T35" s="1106" t="s">
        <v>162</v>
      </c>
    </row>
    <row r="36" spans="1:21" ht="17.25" customHeight="1">
      <c r="A36" s="266" t="s">
        <v>213</v>
      </c>
      <c r="B36" s="267"/>
      <c r="C36" s="267"/>
      <c r="D36" s="268">
        <v>13848</v>
      </c>
      <c r="E36" s="269">
        <v>0.25600000000000001</v>
      </c>
      <c r="F36" s="270">
        <v>8023</v>
      </c>
      <c r="G36" s="269">
        <v>0.14899999999999999</v>
      </c>
      <c r="H36" s="271">
        <v>12196</v>
      </c>
      <c r="I36" s="272">
        <v>0.22600000000000001</v>
      </c>
      <c r="J36" s="273">
        <v>34067</v>
      </c>
      <c r="K36" s="274">
        <v>0.63100000000000001</v>
      </c>
      <c r="M36" s="275">
        <v>0.7</v>
      </c>
      <c r="N36" s="276">
        <v>0.69857716953421534</v>
      </c>
      <c r="O36" s="277"/>
      <c r="P36" s="281" t="s">
        <v>351</v>
      </c>
      <c r="Q36" s="279">
        <v>5.3999999999999999E-2</v>
      </c>
      <c r="R36" s="280"/>
      <c r="S36" s="278" t="s">
        <v>218</v>
      </c>
      <c r="T36" s="279">
        <v>0.215</v>
      </c>
    </row>
    <row r="37" spans="1:21" ht="17.25" customHeight="1">
      <c r="A37" s="266" t="s">
        <v>214</v>
      </c>
      <c r="B37" s="267"/>
      <c r="C37" s="267"/>
      <c r="D37" s="268">
        <v>5233</v>
      </c>
      <c r="E37" s="269">
        <v>9.7000000000000003E-2</v>
      </c>
      <c r="F37" s="270">
        <v>3110</v>
      </c>
      <c r="G37" s="269">
        <v>5.8000000000000003E-2</v>
      </c>
      <c r="H37" s="271">
        <v>3787</v>
      </c>
      <c r="I37" s="272">
        <v>7.0000000000000007E-2</v>
      </c>
      <c r="J37" s="273">
        <v>12130</v>
      </c>
      <c r="K37" s="274">
        <v>0.22500000000000001</v>
      </c>
      <c r="M37" s="275">
        <v>0.7</v>
      </c>
      <c r="N37" s="276">
        <v>0.66330186865835605</v>
      </c>
      <c r="O37" s="277"/>
      <c r="P37" s="284" t="s">
        <v>352</v>
      </c>
      <c r="Q37" s="283">
        <v>0.26</v>
      </c>
      <c r="R37" s="280"/>
      <c r="S37" s="282" t="s">
        <v>219</v>
      </c>
      <c r="T37" s="283">
        <v>0.38400000000000001</v>
      </c>
    </row>
    <row r="38" spans="1:21" ht="17.25" customHeight="1">
      <c r="A38" s="266" t="s">
        <v>215</v>
      </c>
      <c r="B38" s="267"/>
      <c r="C38" s="267"/>
      <c r="D38" s="268">
        <v>1442</v>
      </c>
      <c r="E38" s="269">
        <v>2.7E-2</v>
      </c>
      <c r="F38" s="270">
        <v>773</v>
      </c>
      <c r="G38" s="269">
        <v>1.4E-2</v>
      </c>
      <c r="H38" s="271">
        <v>873</v>
      </c>
      <c r="I38" s="272">
        <v>1.6E-2</v>
      </c>
      <c r="J38" s="273">
        <v>3088</v>
      </c>
      <c r="K38" s="274">
        <v>5.7000000000000002E-2</v>
      </c>
      <c r="M38" s="275">
        <v>0.71</v>
      </c>
      <c r="N38" s="276">
        <v>0.68580583489207947</v>
      </c>
      <c r="O38" s="277"/>
      <c r="P38" s="284" t="s">
        <v>353</v>
      </c>
      <c r="Q38" s="283">
        <v>0.20300000000000001</v>
      </c>
      <c r="R38" s="280"/>
      <c r="S38" s="282" t="s">
        <v>220</v>
      </c>
      <c r="T38" s="283">
        <v>0.35799999999999998</v>
      </c>
    </row>
    <row r="39" spans="1:21" ht="17.25" customHeight="1">
      <c r="A39" s="266" t="s">
        <v>364</v>
      </c>
      <c r="B39" s="267"/>
      <c r="C39" s="267"/>
      <c r="D39" s="268">
        <v>1136</v>
      </c>
      <c r="E39" s="269">
        <v>2.1000000000000001E-2</v>
      </c>
      <c r="F39" s="270">
        <v>504</v>
      </c>
      <c r="G39" s="269">
        <v>8.9999999999999993E-3</v>
      </c>
      <c r="H39" s="271">
        <v>916</v>
      </c>
      <c r="I39" s="272">
        <v>1.7000000000000001E-2</v>
      </c>
      <c r="J39" s="273">
        <v>2556</v>
      </c>
      <c r="K39" s="274">
        <v>4.7E-2</v>
      </c>
      <c r="M39" s="275">
        <v>0.65</v>
      </c>
      <c r="N39" s="276">
        <v>0.61130341955145207</v>
      </c>
      <c r="O39" s="277"/>
      <c r="P39" s="284" t="s">
        <v>354</v>
      </c>
      <c r="Q39" s="283">
        <v>0.29699999999999999</v>
      </c>
      <c r="R39" s="280"/>
      <c r="S39" s="282" t="s">
        <v>221</v>
      </c>
      <c r="T39" s="283">
        <v>4.2999999999999997E-2</v>
      </c>
    </row>
    <row r="40" spans="1:21" ht="17.25" customHeight="1">
      <c r="A40" s="266" t="s">
        <v>365</v>
      </c>
      <c r="B40" s="267"/>
      <c r="C40" s="267"/>
      <c r="D40" s="268">
        <v>531</v>
      </c>
      <c r="E40" s="269">
        <v>0.01</v>
      </c>
      <c r="F40" s="270">
        <v>234</v>
      </c>
      <c r="G40" s="269">
        <v>4.0000000000000001E-3</v>
      </c>
      <c r="H40" s="271">
        <v>230</v>
      </c>
      <c r="I40" s="272">
        <v>4.0000000000000001E-3</v>
      </c>
      <c r="J40" s="273">
        <v>995</v>
      </c>
      <c r="K40" s="274">
        <v>1.8000000000000002E-2</v>
      </c>
      <c r="M40" s="275">
        <v>0.71</v>
      </c>
      <c r="N40" s="276">
        <v>0.73372248003365959</v>
      </c>
      <c r="O40" s="277"/>
      <c r="P40" s="284" t="s">
        <v>355</v>
      </c>
      <c r="Q40" s="283">
        <v>0.11700000000000001</v>
      </c>
      <c r="R40" s="280"/>
      <c r="S40" s="285" t="s">
        <v>231</v>
      </c>
      <c r="T40" s="286">
        <v>0</v>
      </c>
    </row>
    <row r="41" spans="1:21" ht="17.25" customHeight="1" thickBot="1">
      <c r="A41" s="266" t="s">
        <v>216</v>
      </c>
      <c r="B41" s="267"/>
      <c r="C41" s="267"/>
      <c r="D41" s="268">
        <v>162</v>
      </c>
      <c r="E41" s="269">
        <v>3.0000000000000001E-3</v>
      </c>
      <c r="F41" s="270">
        <v>103</v>
      </c>
      <c r="G41" s="287">
        <v>2E-3</v>
      </c>
      <c r="H41" s="271">
        <v>166</v>
      </c>
      <c r="I41" s="272">
        <v>3.0000000000000001E-3</v>
      </c>
      <c r="J41" s="273">
        <v>431</v>
      </c>
      <c r="K41" s="274">
        <v>8.0000000000000002E-3</v>
      </c>
      <c r="M41" s="275">
        <v>0.73</v>
      </c>
      <c r="N41" s="276">
        <v>0.69540867464222311</v>
      </c>
      <c r="O41" s="277"/>
      <c r="P41" s="284" t="s">
        <v>356</v>
      </c>
      <c r="Q41" s="283">
        <v>3.9E-2</v>
      </c>
      <c r="R41" s="280"/>
      <c r="S41" s="288" t="s">
        <v>6</v>
      </c>
      <c r="T41" s="1059">
        <v>1</v>
      </c>
    </row>
    <row r="42" spans="1:21" ht="17.25" customHeight="1">
      <c r="A42" s="266" t="s">
        <v>217</v>
      </c>
      <c r="B42" s="267"/>
      <c r="C42" s="267"/>
      <c r="D42" s="268">
        <v>74</v>
      </c>
      <c r="E42" s="269">
        <v>2E-3</v>
      </c>
      <c r="F42" s="270">
        <v>53</v>
      </c>
      <c r="G42" s="287">
        <v>1E-3</v>
      </c>
      <c r="H42" s="271">
        <v>121</v>
      </c>
      <c r="I42" s="272">
        <v>2E-3</v>
      </c>
      <c r="J42" s="273">
        <v>248</v>
      </c>
      <c r="K42" s="274">
        <v>5.0000000000000001E-3</v>
      </c>
      <c r="M42" s="275">
        <v>0.71</v>
      </c>
      <c r="N42" s="276">
        <v>0.67844423534332465</v>
      </c>
      <c r="O42" s="277"/>
      <c r="P42" s="303" t="s">
        <v>473</v>
      </c>
      <c r="Q42" s="286">
        <v>0.03</v>
      </c>
      <c r="R42" s="280"/>
      <c r="S42" s="301"/>
      <c r="T42" s="302"/>
    </row>
    <row r="43" spans="1:21" ht="20.25" customHeight="1" thickBot="1">
      <c r="A43" s="1899" t="s">
        <v>727</v>
      </c>
      <c r="B43" s="290"/>
      <c r="C43" s="290"/>
      <c r="D43" s="291">
        <v>164</v>
      </c>
      <c r="E43" s="292">
        <v>3.0000000000000001E-3</v>
      </c>
      <c r="F43" s="293">
        <v>233</v>
      </c>
      <c r="G43" s="294">
        <v>4.0000000000000001E-3</v>
      </c>
      <c r="H43" s="295">
        <v>92</v>
      </c>
      <c r="I43" s="296">
        <v>2E-3</v>
      </c>
      <c r="J43" s="297">
        <v>489</v>
      </c>
      <c r="K43" s="298">
        <v>9.0000000000000011E-3</v>
      </c>
      <c r="M43" s="299">
        <v>0.75</v>
      </c>
      <c r="N43" s="300">
        <v>0.68057526095810972</v>
      </c>
      <c r="O43" s="277"/>
      <c r="P43" s="318" t="s">
        <v>6</v>
      </c>
      <c r="Q43" s="1059">
        <v>1</v>
      </c>
      <c r="R43" s="280"/>
      <c r="S43" s="301"/>
      <c r="T43" s="302"/>
    </row>
    <row r="44" spans="1:21" ht="17.25" customHeight="1" thickBot="1">
      <c r="A44" s="304"/>
      <c r="B44" s="305"/>
      <c r="C44" s="305"/>
      <c r="D44" s="306">
        <v>22590</v>
      </c>
      <c r="E44" s="307">
        <v>0.41900000000000004</v>
      </c>
      <c r="F44" s="308">
        <v>13033</v>
      </c>
      <c r="G44" s="307">
        <v>0.24100000000000002</v>
      </c>
      <c r="H44" s="309">
        <v>18381</v>
      </c>
      <c r="I44" s="307">
        <v>0.34000000000000008</v>
      </c>
      <c r="J44" s="310">
        <v>54004</v>
      </c>
      <c r="K44" s="311">
        <v>1</v>
      </c>
      <c r="M44" s="312">
        <v>0.69</v>
      </c>
      <c r="N44" s="313">
        <v>0.68068774146454547</v>
      </c>
      <c r="O44" s="314"/>
      <c r="P44" s="913"/>
      <c r="Q44" s="914"/>
      <c r="R44" s="317"/>
      <c r="S44" s="315"/>
      <c r="T44" s="316"/>
    </row>
    <row r="45" spans="1:21" ht="20.25" customHeight="1">
      <c r="A45" s="1921" t="s">
        <v>738</v>
      </c>
      <c r="B45" s="320"/>
      <c r="C45" s="320"/>
      <c r="D45" s="321">
        <v>5312</v>
      </c>
      <c r="E45" s="322"/>
      <c r="F45" s="323">
        <v>2585</v>
      </c>
      <c r="G45" s="322"/>
      <c r="H45" s="323"/>
      <c r="I45" s="325"/>
      <c r="J45" s="326">
        <v>7897</v>
      </c>
      <c r="K45" s="325"/>
      <c r="L45" s="327"/>
      <c r="M45" s="342"/>
      <c r="N45" s="342"/>
      <c r="O45" s="328"/>
      <c r="P45" s="329"/>
      <c r="Q45" s="328"/>
      <c r="R45" s="329"/>
      <c r="S45" s="330"/>
      <c r="T45" s="329"/>
    </row>
    <row r="46" spans="1:21" ht="17.25" customHeight="1" thickBot="1">
      <c r="A46" s="331" t="s">
        <v>6</v>
      </c>
      <c r="B46" s="332"/>
      <c r="C46" s="332"/>
      <c r="D46" s="333">
        <v>27902</v>
      </c>
      <c r="E46" s="334">
        <v>0.45100000000000001</v>
      </c>
      <c r="F46" s="335">
        <v>15618</v>
      </c>
      <c r="G46" s="334">
        <v>0.252</v>
      </c>
      <c r="H46" s="335">
        <v>18381</v>
      </c>
      <c r="I46" s="336">
        <v>0.29699999999999999</v>
      </c>
      <c r="J46" s="337">
        <v>61901</v>
      </c>
      <c r="K46" s="336">
        <v>1</v>
      </c>
      <c r="L46" s="327"/>
      <c r="O46" s="314"/>
      <c r="Q46" s="314"/>
      <c r="R46" s="338"/>
      <c r="S46" s="339"/>
      <c r="T46" s="338"/>
    </row>
    <row r="47" spans="1:21" ht="8.25" customHeight="1" thickBot="1">
      <c r="A47" s="343"/>
      <c r="B47" s="343"/>
      <c r="C47" s="343"/>
      <c r="D47" s="314"/>
      <c r="E47" s="317"/>
      <c r="F47" s="314"/>
      <c r="G47" s="317"/>
      <c r="H47" s="314"/>
      <c r="I47" s="317"/>
      <c r="J47" s="340"/>
      <c r="K47" s="341"/>
      <c r="M47" s="314"/>
      <c r="N47" s="317"/>
      <c r="O47" s="314"/>
      <c r="P47" s="317"/>
      <c r="Q47" s="314"/>
      <c r="R47" s="317"/>
      <c r="S47" s="340"/>
      <c r="T47" s="341"/>
    </row>
    <row r="48" spans="1:21" ht="17.25" customHeight="1" thickBot="1">
      <c r="D48" s="2656" t="s">
        <v>470</v>
      </c>
      <c r="E48" s="2657"/>
      <c r="F48" s="2657"/>
      <c r="G48" s="2657"/>
      <c r="H48" s="2657"/>
      <c r="I48" s="2657"/>
      <c r="J48" s="2657"/>
      <c r="K48" s="2657"/>
      <c r="L48" s="2657"/>
      <c r="M48" s="2657"/>
      <c r="N48" s="2657"/>
      <c r="O48" s="2657"/>
      <c r="P48" s="2657"/>
      <c r="Q48" s="2657"/>
      <c r="R48" s="2657"/>
      <c r="S48" s="2657"/>
      <c r="T48" s="2658"/>
    </row>
    <row r="49" spans="1:23" ht="35.1" customHeight="1" thickBot="1">
      <c r="A49" s="2673" t="s">
        <v>199</v>
      </c>
      <c r="B49" s="2673"/>
      <c r="C49" s="2674"/>
      <c r="D49" s="2659" t="s">
        <v>209</v>
      </c>
      <c r="E49" s="2660"/>
      <c r="F49" s="2660"/>
      <c r="G49" s="2660"/>
      <c r="H49" s="2660"/>
      <c r="I49" s="2660"/>
      <c r="J49" s="2660"/>
      <c r="K49" s="2661"/>
      <c r="L49" s="1099"/>
      <c r="M49" s="2662" t="s">
        <v>720</v>
      </c>
      <c r="N49" s="2678"/>
      <c r="O49" s="1100"/>
      <c r="P49" s="2653" t="s">
        <v>725</v>
      </c>
      <c r="Q49" s="2654"/>
      <c r="R49" s="1101"/>
      <c r="S49" s="2653" t="s">
        <v>726</v>
      </c>
      <c r="T49" s="2654"/>
      <c r="U49" s="263"/>
    </row>
    <row r="50" spans="1:23" ht="20.100000000000001" customHeight="1" thickBot="1">
      <c r="A50" s="264"/>
      <c r="B50" s="265"/>
      <c r="C50" s="265"/>
      <c r="D50" s="2664" t="s">
        <v>210</v>
      </c>
      <c r="E50" s="2665"/>
      <c r="F50" s="2666" t="s">
        <v>211</v>
      </c>
      <c r="G50" s="2666"/>
      <c r="H50" s="2667" t="s">
        <v>212</v>
      </c>
      <c r="I50" s="2668"/>
      <c r="J50" s="2664" t="s">
        <v>6</v>
      </c>
      <c r="K50" s="2669"/>
      <c r="L50" s="1099"/>
      <c r="M50" s="1102" t="s">
        <v>724</v>
      </c>
      <c r="N50" s="1103" t="s">
        <v>723</v>
      </c>
      <c r="O50" s="1104"/>
      <c r="P50" s="1105"/>
      <c r="Q50" s="1106" t="s">
        <v>162</v>
      </c>
      <c r="R50" s="1107"/>
      <c r="S50" s="1105"/>
      <c r="T50" s="1106" t="s">
        <v>162</v>
      </c>
    </row>
    <row r="51" spans="1:23" ht="17.25" customHeight="1">
      <c r="A51" s="266" t="s">
        <v>213</v>
      </c>
      <c r="B51" s="267"/>
      <c r="C51" s="267"/>
      <c r="D51" s="268">
        <v>14095</v>
      </c>
      <c r="E51" s="269">
        <v>0.26400000000000001</v>
      </c>
      <c r="F51" s="270">
        <v>7639</v>
      </c>
      <c r="G51" s="269">
        <v>0.14399999999999999</v>
      </c>
      <c r="H51" s="271">
        <v>11959</v>
      </c>
      <c r="I51" s="272">
        <v>0.22500000000000001</v>
      </c>
      <c r="J51" s="273">
        <v>33693</v>
      </c>
      <c r="K51" s="274">
        <v>0.63300000000000001</v>
      </c>
      <c r="M51" s="275">
        <v>0.71</v>
      </c>
      <c r="N51" s="276">
        <v>0.7</v>
      </c>
      <c r="O51" s="277"/>
      <c r="P51" s="281" t="s">
        <v>351</v>
      </c>
      <c r="Q51" s="279">
        <v>5.5E-2</v>
      </c>
      <c r="R51" s="280"/>
      <c r="S51" s="278" t="s">
        <v>218</v>
      </c>
      <c r="T51" s="279">
        <v>0.218</v>
      </c>
    </row>
    <row r="52" spans="1:23" ht="17.25" customHeight="1">
      <c r="A52" s="266" t="s">
        <v>214</v>
      </c>
      <c r="B52" s="267"/>
      <c r="C52" s="267"/>
      <c r="D52" s="268">
        <v>5260</v>
      </c>
      <c r="E52" s="269">
        <v>9.9000000000000005E-2</v>
      </c>
      <c r="F52" s="270">
        <v>2866</v>
      </c>
      <c r="G52" s="269">
        <v>5.3999999999999999E-2</v>
      </c>
      <c r="H52" s="271">
        <v>3744</v>
      </c>
      <c r="I52" s="272">
        <v>7.0000000000000007E-2</v>
      </c>
      <c r="J52" s="273">
        <v>11870</v>
      </c>
      <c r="K52" s="274">
        <v>0.223</v>
      </c>
      <c r="M52" s="275">
        <v>0.71</v>
      </c>
      <c r="N52" s="276">
        <v>0.66</v>
      </c>
      <c r="O52" s="277"/>
      <c r="P52" s="284" t="s">
        <v>352</v>
      </c>
      <c r="Q52" s="283">
        <v>0.25900000000000001</v>
      </c>
      <c r="R52" s="280"/>
      <c r="S52" s="282" t="s">
        <v>219</v>
      </c>
      <c r="T52" s="283">
        <v>0.36099999999999999</v>
      </c>
    </row>
    <row r="53" spans="1:23" ht="17.25" customHeight="1">
      <c r="A53" s="266" t="s">
        <v>215</v>
      </c>
      <c r="B53" s="267"/>
      <c r="C53" s="267"/>
      <c r="D53" s="268">
        <v>1422</v>
      </c>
      <c r="E53" s="269">
        <v>2.7E-2</v>
      </c>
      <c r="F53" s="270">
        <v>749</v>
      </c>
      <c r="G53" s="269">
        <v>1.4E-2</v>
      </c>
      <c r="H53" s="271">
        <v>871</v>
      </c>
      <c r="I53" s="272">
        <v>1.6E-2</v>
      </c>
      <c r="J53" s="273">
        <v>3042</v>
      </c>
      <c r="K53" s="274">
        <v>5.7000000000000002E-2</v>
      </c>
      <c r="M53" s="275">
        <v>0.72</v>
      </c>
      <c r="N53" s="276">
        <v>0.71</v>
      </c>
      <c r="O53" s="277"/>
      <c r="P53" s="284" t="s">
        <v>353</v>
      </c>
      <c r="Q53" s="283">
        <v>0.20599999999999999</v>
      </c>
      <c r="R53" s="280"/>
      <c r="S53" s="282" t="s">
        <v>220</v>
      </c>
      <c r="T53" s="283">
        <v>0.36499999999999999</v>
      </c>
    </row>
    <row r="54" spans="1:23" ht="17.25" customHeight="1">
      <c r="A54" s="266" t="s">
        <v>364</v>
      </c>
      <c r="B54" s="267"/>
      <c r="C54" s="267"/>
      <c r="D54" s="268">
        <v>1072</v>
      </c>
      <c r="E54" s="269">
        <v>0.02</v>
      </c>
      <c r="F54" s="270">
        <v>459</v>
      </c>
      <c r="G54" s="269">
        <v>8.9999999999999993E-3</v>
      </c>
      <c r="H54" s="271">
        <v>902</v>
      </c>
      <c r="I54" s="272">
        <v>1.7000000000000001E-2</v>
      </c>
      <c r="J54" s="273">
        <v>2433</v>
      </c>
      <c r="K54" s="274">
        <v>4.5999999999999999E-2</v>
      </c>
      <c r="M54" s="275">
        <v>0.65</v>
      </c>
      <c r="N54" s="276">
        <v>0.61</v>
      </c>
      <c r="O54" s="277"/>
      <c r="P54" s="284" t="s">
        <v>354</v>
      </c>
      <c r="Q54" s="283">
        <v>0.30499999999999999</v>
      </c>
      <c r="R54" s="280"/>
      <c r="S54" s="282" t="s">
        <v>221</v>
      </c>
      <c r="T54" s="283">
        <v>5.6000000000000001E-2</v>
      </c>
    </row>
    <row r="55" spans="1:23" ht="17.25" customHeight="1">
      <c r="A55" s="266" t="s">
        <v>365</v>
      </c>
      <c r="B55" s="267"/>
      <c r="C55" s="267"/>
      <c r="D55" s="268">
        <v>536</v>
      </c>
      <c r="E55" s="269">
        <v>1.0999999999999999E-2</v>
      </c>
      <c r="F55" s="270">
        <v>224</v>
      </c>
      <c r="G55" s="269">
        <v>4.0000000000000001E-3</v>
      </c>
      <c r="H55" s="271">
        <v>230</v>
      </c>
      <c r="I55" s="272">
        <v>4.0000000000000001E-3</v>
      </c>
      <c r="J55" s="273">
        <v>990</v>
      </c>
      <c r="K55" s="274">
        <v>1.9E-2</v>
      </c>
      <c r="M55" s="275">
        <v>0.72</v>
      </c>
      <c r="N55" s="276">
        <v>0.72</v>
      </c>
      <c r="O55" s="277"/>
      <c r="P55" s="284" t="s">
        <v>355</v>
      </c>
      <c r="Q55" s="283">
        <v>0.112</v>
      </c>
      <c r="R55" s="280"/>
      <c r="S55" s="285" t="s">
        <v>231</v>
      </c>
      <c r="T55" s="286">
        <v>0</v>
      </c>
    </row>
    <row r="56" spans="1:23" ht="17.25" customHeight="1" thickBot="1">
      <c r="A56" s="266" t="s">
        <v>216</v>
      </c>
      <c r="B56" s="267"/>
      <c r="C56" s="267"/>
      <c r="D56" s="268">
        <v>166</v>
      </c>
      <c r="E56" s="269">
        <v>3.0000000000000001E-3</v>
      </c>
      <c r="F56" s="270">
        <v>103</v>
      </c>
      <c r="G56" s="287">
        <v>2E-3</v>
      </c>
      <c r="H56" s="271">
        <v>160</v>
      </c>
      <c r="I56" s="272">
        <v>3.0000000000000001E-3</v>
      </c>
      <c r="J56" s="273">
        <v>429</v>
      </c>
      <c r="K56" s="274">
        <v>8.0000000000000002E-3</v>
      </c>
      <c r="M56" s="275">
        <v>0.72</v>
      </c>
      <c r="N56" s="276">
        <v>0.68</v>
      </c>
      <c r="O56" s="277"/>
      <c r="P56" s="284" t="s">
        <v>356</v>
      </c>
      <c r="Q56" s="283">
        <v>3.9E-2</v>
      </c>
      <c r="R56" s="280"/>
      <c r="S56" s="288" t="s">
        <v>6</v>
      </c>
      <c r="T56" s="1059">
        <v>1</v>
      </c>
    </row>
    <row r="57" spans="1:23" ht="17.25" customHeight="1">
      <c r="A57" s="266" t="s">
        <v>217</v>
      </c>
      <c r="B57" s="267"/>
      <c r="C57" s="267"/>
      <c r="D57" s="268">
        <v>77</v>
      </c>
      <c r="E57" s="269">
        <v>1E-3</v>
      </c>
      <c r="F57" s="270">
        <v>51</v>
      </c>
      <c r="G57" s="287">
        <v>1E-3</v>
      </c>
      <c r="H57" s="271">
        <v>117</v>
      </c>
      <c r="I57" s="272">
        <v>3.0000000000000001E-3</v>
      </c>
      <c r="J57" s="273">
        <v>245</v>
      </c>
      <c r="K57" s="274">
        <v>5.0000000000000001E-3</v>
      </c>
      <c r="M57" s="275">
        <v>0.69</v>
      </c>
      <c r="N57" s="276">
        <v>0.66</v>
      </c>
      <c r="O57" s="277"/>
      <c r="P57" s="303" t="s">
        <v>473</v>
      </c>
      <c r="Q57" s="286">
        <v>2.4E-2</v>
      </c>
      <c r="R57" s="280"/>
      <c r="S57" s="301"/>
      <c r="T57" s="302"/>
    </row>
    <row r="58" spans="1:23" ht="20.25" customHeight="1" thickBot="1">
      <c r="A58" s="1899" t="s">
        <v>727</v>
      </c>
      <c r="B58" s="290"/>
      <c r="C58" s="290"/>
      <c r="D58" s="291">
        <v>159</v>
      </c>
      <c r="E58" s="292">
        <v>3.0000000000000001E-3</v>
      </c>
      <c r="F58" s="293">
        <v>222</v>
      </c>
      <c r="G58" s="294">
        <v>4.0000000000000001E-3</v>
      </c>
      <c r="H58" s="295">
        <v>91</v>
      </c>
      <c r="I58" s="296">
        <v>2E-3</v>
      </c>
      <c r="J58" s="297">
        <v>472</v>
      </c>
      <c r="K58" s="298">
        <v>9.0000000000000011E-3</v>
      </c>
      <c r="M58" s="299">
        <v>0.75</v>
      </c>
      <c r="N58" s="300">
        <v>0.67</v>
      </c>
      <c r="O58" s="277"/>
      <c r="P58" s="318" t="s">
        <v>6</v>
      </c>
      <c r="Q58" s="1059">
        <v>1</v>
      </c>
      <c r="R58" s="280"/>
      <c r="S58" s="301"/>
      <c r="T58" s="302"/>
    </row>
    <row r="59" spans="1:23" ht="17.25" customHeight="1" thickBot="1">
      <c r="A59" s="304"/>
      <c r="B59" s="305"/>
      <c r="C59" s="305"/>
      <c r="D59" s="306">
        <v>22787</v>
      </c>
      <c r="E59" s="307">
        <v>0.42800000000000005</v>
      </c>
      <c r="F59" s="308">
        <v>12313</v>
      </c>
      <c r="G59" s="307">
        <v>0.23200000000000001</v>
      </c>
      <c r="H59" s="309">
        <v>18074</v>
      </c>
      <c r="I59" s="307">
        <v>0.34000000000000008</v>
      </c>
      <c r="J59" s="310">
        <v>53174</v>
      </c>
      <c r="K59" s="311">
        <v>1</v>
      </c>
      <c r="M59" s="312">
        <v>0.7</v>
      </c>
      <c r="N59" s="313">
        <v>0.68</v>
      </c>
      <c r="O59" s="314"/>
      <c r="P59" s="913"/>
      <c r="Q59" s="914"/>
      <c r="R59" s="317"/>
      <c r="S59" s="315"/>
      <c r="T59" s="316"/>
    </row>
    <row r="60" spans="1:23" ht="20.25" customHeight="1">
      <c r="A60" s="1921" t="s">
        <v>738</v>
      </c>
      <c r="B60" s="320"/>
      <c r="C60" s="320"/>
      <c r="D60" s="321">
        <v>4557</v>
      </c>
      <c r="E60" s="322"/>
      <c r="F60" s="323">
        <v>2543</v>
      </c>
      <c r="G60" s="322"/>
      <c r="H60" s="324"/>
      <c r="I60" s="325"/>
      <c r="J60" s="326">
        <v>7100</v>
      </c>
      <c r="K60" s="325"/>
      <c r="L60" s="327"/>
      <c r="M60" s="342"/>
      <c r="N60" s="342"/>
      <c r="O60" s="328"/>
      <c r="P60" s="329"/>
      <c r="Q60" s="328"/>
      <c r="R60" s="329"/>
      <c r="S60" s="330"/>
      <c r="T60" s="329"/>
    </row>
    <row r="61" spans="1:23" ht="17.25" customHeight="1" thickBot="1">
      <c r="A61" s="331" t="s">
        <v>6</v>
      </c>
      <c r="B61" s="332"/>
      <c r="C61" s="332"/>
      <c r="D61" s="333">
        <v>27344</v>
      </c>
      <c r="E61" s="334">
        <v>0.45400000000000001</v>
      </c>
      <c r="F61" s="335">
        <v>14856</v>
      </c>
      <c r="G61" s="334">
        <v>0.246</v>
      </c>
      <c r="H61" s="335">
        <v>18074</v>
      </c>
      <c r="I61" s="336">
        <v>0.3</v>
      </c>
      <c r="J61" s="337">
        <v>60274</v>
      </c>
      <c r="K61" s="336">
        <v>1</v>
      </c>
      <c r="L61" s="327"/>
      <c r="O61" s="314"/>
      <c r="Q61" s="314"/>
      <c r="R61" s="338"/>
      <c r="S61" s="339"/>
      <c r="T61" s="338"/>
      <c r="V61" s="344"/>
      <c r="W61" s="344"/>
    </row>
    <row r="62" spans="1:23" ht="8.25" customHeight="1">
      <c r="A62" s="343"/>
      <c r="B62" s="343"/>
      <c r="C62" s="343"/>
      <c r="D62" s="314"/>
      <c r="E62" s="317"/>
      <c r="F62" s="314"/>
      <c r="G62" s="317"/>
      <c r="H62" s="314"/>
      <c r="I62" s="317"/>
      <c r="J62" s="340"/>
      <c r="K62" s="341"/>
      <c r="M62" s="314"/>
      <c r="N62" s="317"/>
      <c r="O62" s="314"/>
      <c r="P62" s="317"/>
      <c r="Q62" s="314"/>
      <c r="R62" s="317"/>
      <c r="S62" s="340"/>
      <c r="T62" s="341"/>
      <c r="V62" s="344"/>
      <c r="W62" s="344"/>
    </row>
    <row r="63" spans="1:23" ht="17.25" customHeight="1">
      <c r="A63" s="1097" t="s">
        <v>719</v>
      </c>
      <c r="B63" s="348"/>
      <c r="C63" s="348"/>
      <c r="D63" s="349"/>
      <c r="E63" s="350"/>
      <c r="F63" s="349"/>
      <c r="G63" s="350"/>
      <c r="H63" s="349"/>
      <c r="I63" s="350"/>
      <c r="J63" s="351"/>
      <c r="K63" s="352"/>
      <c r="M63" s="349"/>
      <c r="N63" s="350"/>
      <c r="O63" s="349"/>
      <c r="P63" s="317"/>
      <c r="Q63" s="314"/>
      <c r="R63" s="317"/>
      <c r="S63" s="340"/>
      <c r="T63" s="341"/>
    </row>
    <row r="64" spans="1:23" ht="17.25" customHeight="1">
      <c r="A64" s="1097" t="s">
        <v>728</v>
      </c>
      <c r="B64" s="348"/>
      <c r="C64" s="348"/>
      <c r="D64" s="349"/>
      <c r="E64" s="350"/>
      <c r="F64" s="349"/>
      <c r="G64" s="350"/>
      <c r="H64" s="349"/>
      <c r="I64" s="350"/>
      <c r="J64" s="351"/>
      <c r="K64" s="352"/>
      <c r="M64" s="349"/>
      <c r="N64" s="350"/>
      <c r="O64" s="349"/>
      <c r="P64" s="317"/>
      <c r="Q64" s="314"/>
      <c r="R64" s="317"/>
      <c r="S64" s="340"/>
      <c r="T64" s="341"/>
    </row>
    <row r="65" spans="1:20" ht="17.25" customHeight="1">
      <c r="A65" s="1097" t="s">
        <v>729</v>
      </c>
      <c r="B65" s="348"/>
      <c r="C65" s="348"/>
      <c r="D65" s="349"/>
      <c r="E65" s="350"/>
      <c r="F65" s="349"/>
      <c r="G65" s="350"/>
      <c r="H65" s="349"/>
      <c r="I65" s="350"/>
      <c r="J65" s="351"/>
      <c r="K65" s="352"/>
      <c r="M65" s="349"/>
      <c r="N65" s="350"/>
      <c r="O65" s="349"/>
      <c r="P65" s="317"/>
      <c r="Q65" s="314"/>
      <c r="R65" s="317"/>
      <c r="S65" s="340"/>
      <c r="T65" s="341"/>
    </row>
    <row r="66" spans="1:20" ht="17.25" customHeight="1">
      <c r="A66" s="1097" t="s">
        <v>730</v>
      </c>
      <c r="B66" s="348"/>
      <c r="C66" s="348"/>
      <c r="D66" s="349"/>
      <c r="E66" s="350"/>
      <c r="F66" s="349"/>
      <c r="G66" s="350"/>
      <c r="H66" s="349"/>
      <c r="I66" s="350"/>
      <c r="J66" s="351"/>
      <c r="K66" s="352"/>
      <c r="M66" s="349"/>
      <c r="N66" s="350"/>
      <c r="O66" s="349"/>
      <c r="P66" s="317"/>
      <c r="Q66" s="314"/>
      <c r="R66" s="317"/>
      <c r="S66" s="340"/>
      <c r="T66" s="341"/>
    </row>
    <row r="67" spans="1:20" ht="17.25" customHeight="1">
      <c r="A67" s="1097" t="s">
        <v>731</v>
      </c>
      <c r="B67" s="348"/>
      <c r="C67" s="348"/>
      <c r="D67" s="349"/>
      <c r="E67" s="350"/>
      <c r="F67" s="349"/>
      <c r="G67" s="350"/>
      <c r="H67" s="349"/>
      <c r="I67" s="350"/>
      <c r="J67" s="351"/>
      <c r="K67" s="352"/>
      <c r="M67" s="349"/>
      <c r="N67" s="350"/>
      <c r="O67" s="349"/>
      <c r="P67" s="317"/>
      <c r="Q67" s="314"/>
      <c r="R67" s="317"/>
      <c r="S67" s="340"/>
      <c r="T67" s="341"/>
    </row>
    <row r="68" spans="1:20" ht="17.25" customHeight="1">
      <c r="A68" s="1097" t="s">
        <v>732</v>
      </c>
      <c r="B68" s="348"/>
      <c r="C68" s="348"/>
      <c r="D68" s="349"/>
      <c r="E68" s="350"/>
      <c r="F68" s="349"/>
      <c r="G68" s="350"/>
      <c r="H68" s="349"/>
      <c r="I68" s="350"/>
      <c r="J68" s="351"/>
      <c r="K68" s="352"/>
      <c r="M68" s="349"/>
      <c r="N68" s="350"/>
      <c r="O68" s="349"/>
      <c r="P68" s="317"/>
      <c r="Q68" s="314"/>
      <c r="R68" s="317"/>
      <c r="S68" s="340"/>
      <c r="T68" s="341"/>
    </row>
    <row r="69" spans="1:20" ht="17.25" customHeight="1">
      <c r="A69" s="1098" t="s">
        <v>737</v>
      </c>
      <c r="B69" s="348"/>
      <c r="C69" s="348"/>
      <c r="D69" s="349"/>
      <c r="E69" s="350"/>
      <c r="F69" s="349"/>
      <c r="G69" s="350"/>
      <c r="H69" s="349"/>
      <c r="I69" s="350"/>
      <c r="J69" s="351"/>
      <c r="K69" s="352"/>
      <c r="M69" s="349"/>
      <c r="N69" s="350"/>
      <c r="O69" s="349"/>
      <c r="P69" s="317"/>
      <c r="Q69" s="314"/>
      <c r="R69" s="317"/>
      <c r="S69" s="340"/>
      <c r="T69" s="341"/>
    </row>
    <row r="70" spans="1:20" ht="18" customHeight="1">
      <c r="A70" s="1097" t="s">
        <v>733</v>
      </c>
    </row>
    <row r="75" spans="1:20" ht="15">
      <c r="A75" s="1336"/>
    </row>
    <row r="76" spans="1:20" ht="15">
      <c r="A76" s="1336"/>
    </row>
    <row r="77" spans="1:20" ht="15">
      <c r="A77" s="1336"/>
    </row>
    <row r="78" spans="1:20" ht="15">
      <c r="A78" s="1336"/>
    </row>
    <row r="79" spans="1:20" ht="15">
      <c r="A79" s="1336"/>
    </row>
    <row r="80" spans="1:20" ht="15">
      <c r="A80" s="1337"/>
    </row>
    <row r="81" spans="1:1" ht="15">
      <c r="A81" s="1336"/>
    </row>
    <row r="82" spans="1:1" ht="15">
      <c r="A82" s="1336"/>
    </row>
  </sheetData>
  <mergeCells count="42">
    <mergeCell ref="A1:T1"/>
    <mergeCell ref="D18:T18"/>
    <mergeCell ref="A19:C19"/>
    <mergeCell ref="D19:K19"/>
    <mergeCell ref="M19:N19"/>
    <mergeCell ref="P19:Q19"/>
    <mergeCell ref="S19:T19"/>
    <mergeCell ref="D3:T3"/>
    <mergeCell ref="D5:E5"/>
    <mergeCell ref="F5:G5"/>
    <mergeCell ref="H5:I5"/>
    <mergeCell ref="J5:K5"/>
    <mergeCell ref="A34:C34"/>
    <mergeCell ref="D34:K34"/>
    <mergeCell ref="M34:N34"/>
    <mergeCell ref="P34:Q34"/>
    <mergeCell ref="S34:T34"/>
    <mergeCell ref="D20:E20"/>
    <mergeCell ref="F20:G20"/>
    <mergeCell ref="H20:I20"/>
    <mergeCell ref="J20:K20"/>
    <mergeCell ref="D33:T33"/>
    <mergeCell ref="A49:C49"/>
    <mergeCell ref="D49:K49"/>
    <mergeCell ref="M49:N49"/>
    <mergeCell ref="P49:Q49"/>
    <mergeCell ref="S49:T49"/>
    <mergeCell ref="D50:E50"/>
    <mergeCell ref="F50:G50"/>
    <mergeCell ref="H50:I50"/>
    <mergeCell ref="J50:K50"/>
    <mergeCell ref="D35:E35"/>
    <mergeCell ref="F35:G35"/>
    <mergeCell ref="H35:I35"/>
    <mergeCell ref="J35:K35"/>
    <mergeCell ref="D48:T48"/>
    <mergeCell ref="V3:W3"/>
    <mergeCell ref="A4:C4"/>
    <mergeCell ref="D4:K4"/>
    <mergeCell ref="M4:N4"/>
    <mergeCell ref="P4:Q4"/>
    <mergeCell ref="S4:T4"/>
  </mergeCells>
  <pageMargins left="0.27559055118110237" right="0.27559055118110237" top="0.39370078740157483" bottom="0.35433070866141736" header="0.19685039370078741" footer="0.19685039370078741"/>
  <pageSetup scale="43" orientation="landscape" r:id="rId1"/>
  <headerFooter scaleWithDoc="0" alignWithMargins="0">
    <oddFooter>&amp;L&amp;"MetaBookLF-Roman,Italique"&amp;8National Bank of Canada - Supplementary Financial Information&amp;R&amp;"MetaBookLF-Roman,Italique"&amp;8page &amp;P</oddFooter>
  </headerFooter>
  <colBreaks count="1" manualBreakCount="1">
    <brk id="36" max="1048575" man="1"/>
  </colBreaks>
  <legacyDrawing r:id="rId2"/>
  <oleObjects>
    <oleObject progId="Word.Document.8" shapeId="676865" r:id="rId3"/>
  </oleObjects>
</worksheet>
</file>

<file path=xl/worksheets/sheet22.xml><?xml version="1.0" encoding="utf-8"?>
<worksheet xmlns="http://schemas.openxmlformats.org/spreadsheetml/2006/main" xmlns:r="http://schemas.openxmlformats.org/officeDocument/2006/relationships">
  <sheetPr codeName="Feuil22">
    <tabColor rgb="FFFFFF00"/>
    <pageSetUpPr fitToPage="1"/>
  </sheetPr>
  <dimension ref="A1:U79"/>
  <sheetViews>
    <sheetView showGridLines="0" showZeros="0" view="pageBreakPreview" zoomScale="85" zoomScaleNormal="85" zoomScaleSheetLayoutView="85" workbookViewId="0">
      <selection activeCell="D8" sqref="D8"/>
    </sheetView>
  </sheetViews>
  <sheetFormatPr baseColWidth="10" defaultColWidth="8.88671875" defaultRowHeight="15"/>
  <cols>
    <col min="1" max="1" width="5.44140625" style="3" customWidth="1"/>
    <col min="2" max="2" width="11.21875" style="3" customWidth="1"/>
    <col min="3" max="3" width="19.77734375" style="3" customWidth="1"/>
    <col min="4" max="5" width="15.77734375" style="3" customWidth="1"/>
    <col min="6" max="6" width="17.77734375" style="3" customWidth="1"/>
    <col min="7" max="8" width="15.77734375" style="3" customWidth="1"/>
    <col min="9" max="9" width="17.88671875" style="3" customWidth="1"/>
    <col min="10" max="11" width="15.77734375" style="3" customWidth="1"/>
    <col min="12" max="12" width="17.77734375" style="3" customWidth="1"/>
    <col min="13" max="13" width="1.77734375" style="3" customWidth="1"/>
    <col min="14" max="14" width="13.5546875" style="3" bestFit="1" customWidth="1"/>
    <col min="15" max="15" width="14.77734375" style="3" customWidth="1"/>
    <col min="16" max="18" width="13.88671875" style="3" customWidth="1"/>
    <col min="19" max="259" width="8.88671875" style="3"/>
    <col min="260" max="260" width="3.33203125" style="3" customWidth="1"/>
    <col min="261" max="261" width="11.21875" style="3" customWidth="1"/>
    <col min="262" max="262" width="33" style="3" customWidth="1"/>
    <col min="263" max="274" width="13.88671875" style="3" customWidth="1"/>
    <col min="275" max="515" width="8.88671875" style="3"/>
    <col min="516" max="516" width="3.33203125" style="3" customWidth="1"/>
    <col min="517" max="517" width="11.21875" style="3" customWidth="1"/>
    <col min="518" max="518" width="33" style="3" customWidth="1"/>
    <col min="519" max="530" width="13.88671875" style="3" customWidth="1"/>
    <col min="531" max="771" width="8.88671875" style="3"/>
    <col min="772" max="772" width="3.33203125" style="3" customWidth="1"/>
    <col min="773" max="773" width="11.21875" style="3" customWidth="1"/>
    <col min="774" max="774" width="33" style="3" customWidth="1"/>
    <col min="775" max="786" width="13.88671875" style="3" customWidth="1"/>
    <col min="787" max="1027" width="8.88671875" style="3"/>
    <col min="1028" max="1028" width="3.33203125" style="3" customWidth="1"/>
    <col min="1029" max="1029" width="11.21875" style="3" customWidth="1"/>
    <col min="1030" max="1030" width="33" style="3" customWidth="1"/>
    <col min="1031" max="1042" width="13.88671875" style="3" customWidth="1"/>
    <col min="1043" max="1283" width="8.88671875" style="3"/>
    <col min="1284" max="1284" width="3.33203125" style="3" customWidth="1"/>
    <col min="1285" max="1285" width="11.21875" style="3" customWidth="1"/>
    <col min="1286" max="1286" width="33" style="3" customWidth="1"/>
    <col min="1287" max="1298" width="13.88671875" style="3" customWidth="1"/>
    <col min="1299" max="1539" width="8.88671875" style="3"/>
    <col min="1540" max="1540" width="3.33203125" style="3" customWidth="1"/>
    <col min="1541" max="1541" width="11.21875" style="3" customWidth="1"/>
    <col min="1542" max="1542" width="33" style="3" customWidth="1"/>
    <col min="1543" max="1554" width="13.88671875" style="3" customWidth="1"/>
    <col min="1555" max="1795" width="8.88671875" style="3"/>
    <col min="1796" max="1796" width="3.33203125" style="3" customWidth="1"/>
    <col min="1797" max="1797" width="11.21875" style="3" customWidth="1"/>
    <col min="1798" max="1798" width="33" style="3" customWidth="1"/>
    <col min="1799" max="1810" width="13.88671875" style="3" customWidth="1"/>
    <col min="1811" max="2051" width="8.88671875" style="3"/>
    <col min="2052" max="2052" width="3.33203125" style="3" customWidth="1"/>
    <col min="2053" max="2053" width="11.21875" style="3" customWidth="1"/>
    <col min="2054" max="2054" width="33" style="3" customWidth="1"/>
    <col min="2055" max="2066" width="13.88671875" style="3" customWidth="1"/>
    <col min="2067" max="2307" width="8.88671875" style="3"/>
    <col min="2308" max="2308" width="3.33203125" style="3" customWidth="1"/>
    <col min="2309" max="2309" width="11.21875" style="3" customWidth="1"/>
    <col min="2310" max="2310" width="33" style="3" customWidth="1"/>
    <col min="2311" max="2322" width="13.88671875" style="3" customWidth="1"/>
    <col min="2323" max="2563" width="8.88671875" style="3"/>
    <col min="2564" max="2564" width="3.33203125" style="3" customWidth="1"/>
    <col min="2565" max="2565" width="11.21875" style="3" customWidth="1"/>
    <col min="2566" max="2566" width="33" style="3" customWidth="1"/>
    <col min="2567" max="2578" width="13.88671875" style="3" customWidth="1"/>
    <col min="2579" max="2819" width="8.88671875" style="3"/>
    <col min="2820" max="2820" width="3.33203125" style="3" customWidth="1"/>
    <col min="2821" max="2821" width="11.21875" style="3" customWidth="1"/>
    <col min="2822" max="2822" width="33" style="3" customWidth="1"/>
    <col min="2823" max="2834" width="13.88671875" style="3" customWidth="1"/>
    <col min="2835" max="3075" width="8.88671875" style="3"/>
    <col min="3076" max="3076" width="3.33203125" style="3" customWidth="1"/>
    <col min="3077" max="3077" width="11.21875" style="3" customWidth="1"/>
    <col min="3078" max="3078" width="33" style="3" customWidth="1"/>
    <col min="3079" max="3090" width="13.88671875" style="3" customWidth="1"/>
    <col min="3091" max="3331" width="8.88671875" style="3"/>
    <col min="3332" max="3332" width="3.33203125" style="3" customWidth="1"/>
    <col min="3333" max="3333" width="11.21875" style="3" customWidth="1"/>
    <col min="3334" max="3334" width="33" style="3" customWidth="1"/>
    <col min="3335" max="3346" width="13.88671875" style="3" customWidth="1"/>
    <col min="3347" max="3587" width="8.88671875" style="3"/>
    <col min="3588" max="3588" width="3.33203125" style="3" customWidth="1"/>
    <col min="3589" max="3589" width="11.21875" style="3" customWidth="1"/>
    <col min="3590" max="3590" width="33" style="3" customWidth="1"/>
    <col min="3591" max="3602" width="13.88671875" style="3" customWidth="1"/>
    <col min="3603" max="3843" width="8.88671875" style="3"/>
    <col min="3844" max="3844" width="3.33203125" style="3" customWidth="1"/>
    <col min="3845" max="3845" width="11.21875" style="3" customWidth="1"/>
    <col min="3846" max="3846" width="33" style="3" customWidth="1"/>
    <col min="3847" max="3858" width="13.88671875" style="3" customWidth="1"/>
    <col min="3859" max="4099" width="8.88671875" style="3"/>
    <col min="4100" max="4100" width="3.33203125" style="3" customWidth="1"/>
    <col min="4101" max="4101" width="11.21875" style="3" customWidth="1"/>
    <col min="4102" max="4102" width="33" style="3" customWidth="1"/>
    <col min="4103" max="4114" width="13.88671875" style="3" customWidth="1"/>
    <col min="4115" max="4355" width="8.88671875" style="3"/>
    <col min="4356" max="4356" width="3.33203125" style="3" customWidth="1"/>
    <col min="4357" max="4357" width="11.21875" style="3" customWidth="1"/>
    <col min="4358" max="4358" width="33" style="3" customWidth="1"/>
    <col min="4359" max="4370" width="13.88671875" style="3" customWidth="1"/>
    <col min="4371" max="4611" width="8.88671875" style="3"/>
    <col min="4612" max="4612" width="3.33203125" style="3" customWidth="1"/>
    <col min="4613" max="4613" width="11.21875" style="3" customWidth="1"/>
    <col min="4614" max="4614" width="33" style="3" customWidth="1"/>
    <col min="4615" max="4626" width="13.88671875" style="3" customWidth="1"/>
    <col min="4627" max="4867" width="8.88671875" style="3"/>
    <col min="4868" max="4868" width="3.33203125" style="3" customWidth="1"/>
    <col min="4869" max="4869" width="11.21875" style="3" customWidth="1"/>
    <col min="4870" max="4870" width="33" style="3" customWidth="1"/>
    <col min="4871" max="4882" width="13.88671875" style="3" customWidth="1"/>
    <col min="4883" max="5123" width="8.88671875" style="3"/>
    <col min="5124" max="5124" width="3.33203125" style="3" customWidth="1"/>
    <col min="5125" max="5125" width="11.21875" style="3" customWidth="1"/>
    <col min="5126" max="5126" width="33" style="3" customWidth="1"/>
    <col min="5127" max="5138" width="13.88671875" style="3" customWidth="1"/>
    <col min="5139" max="5379" width="8.88671875" style="3"/>
    <col min="5380" max="5380" width="3.33203125" style="3" customWidth="1"/>
    <col min="5381" max="5381" width="11.21875" style="3" customWidth="1"/>
    <col min="5382" max="5382" width="33" style="3" customWidth="1"/>
    <col min="5383" max="5394" width="13.88671875" style="3" customWidth="1"/>
    <col min="5395" max="5635" width="8.88671875" style="3"/>
    <col min="5636" max="5636" width="3.33203125" style="3" customWidth="1"/>
    <col min="5637" max="5637" width="11.21875" style="3" customWidth="1"/>
    <col min="5638" max="5638" width="33" style="3" customWidth="1"/>
    <col min="5639" max="5650" width="13.88671875" style="3" customWidth="1"/>
    <col min="5651" max="5891" width="8.88671875" style="3"/>
    <col min="5892" max="5892" width="3.33203125" style="3" customWidth="1"/>
    <col min="5893" max="5893" width="11.21875" style="3" customWidth="1"/>
    <col min="5894" max="5894" width="33" style="3" customWidth="1"/>
    <col min="5895" max="5906" width="13.88671875" style="3" customWidth="1"/>
    <col min="5907" max="6147" width="8.88671875" style="3"/>
    <col min="6148" max="6148" width="3.33203125" style="3" customWidth="1"/>
    <col min="6149" max="6149" width="11.21875" style="3" customWidth="1"/>
    <col min="6150" max="6150" width="33" style="3" customWidth="1"/>
    <col min="6151" max="6162" width="13.88671875" style="3" customWidth="1"/>
    <col min="6163" max="6403" width="8.88671875" style="3"/>
    <col min="6404" max="6404" width="3.33203125" style="3" customWidth="1"/>
    <col min="6405" max="6405" width="11.21875" style="3" customWidth="1"/>
    <col min="6406" max="6406" width="33" style="3" customWidth="1"/>
    <col min="6407" max="6418" width="13.88671875" style="3" customWidth="1"/>
    <col min="6419" max="6659" width="8.88671875" style="3"/>
    <col min="6660" max="6660" width="3.33203125" style="3" customWidth="1"/>
    <col min="6661" max="6661" width="11.21875" style="3" customWidth="1"/>
    <col min="6662" max="6662" width="33" style="3" customWidth="1"/>
    <col min="6663" max="6674" width="13.88671875" style="3" customWidth="1"/>
    <col min="6675" max="6915" width="8.88671875" style="3"/>
    <col min="6916" max="6916" width="3.33203125" style="3" customWidth="1"/>
    <col min="6917" max="6917" width="11.21875" style="3" customWidth="1"/>
    <col min="6918" max="6918" width="33" style="3" customWidth="1"/>
    <col min="6919" max="6930" width="13.88671875" style="3" customWidth="1"/>
    <col min="6931" max="7171" width="8.88671875" style="3"/>
    <col min="7172" max="7172" width="3.33203125" style="3" customWidth="1"/>
    <col min="7173" max="7173" width="11.21875" style="3" customWidth="1"/>
    <col min="7174" max="7174" width="33" style="3" customWidth="1"/>
    <col min="7175" max="7186" width="13.88671875" style="3" customWidth="1"/>
    <col min="7187" max="7427" width="8.88671875" style="3"/>
    <col min="7428" max="7428" width="3.33203125" style="3" customWidth="1"/>
    <col min="7429" max="7429" width="11.21875" style="3" customWidth="1"/>
    <col min="7430" max="7430" width="33" style="3" customWidth="1"/>
    <col min="7431" max="7442" width="13.88671875" style="3" customWidth="1"/>
    <col min="7443" max="7683" width="8.88671875" style="3"/>
    <col min="7684" max="7684" width="3.33203125" style="3" customWidth="1"/>
    <col min="7685" max="7685" width="11.21875" style="3" customWidth="1"/>
    <col min="7686" max="7686" width="33" style="3" customWidth="1"/>
    <col min="7687" max="7698" width="13.88671875" style="3" customWidth="1"/>
    <col min="7699" max="7939" width="8.88671875" style="3"/>
    <col min="7940" max="7940" width="3.33203125" style="3" customWidth="1"/>
    <col min="7941" max="7941" width="11.21875" style="3" customWidth="1"/>
    <col min="7942" max="7942" width="33" style="3" customWidth="1"/>
    <col min="7943" max="7954" width="13.88671875" style="3" customWidth="1"/>
    <col min="7955" max="8195" width="8.88671875" style="3"/>
    <col min="8196" max="8196" width="3.33203125" style="3" customWidth="1"/>
    <col min="8197" max="8197" width="11.21875" style="3" customWidth="1"/>
    <col min="8198" max="8198" width="33" style="3" customWidth="1"/>
    <col min="8199" max="8210" width="13.88671875" style="3" customWidth="1"/>
    <col min="8211" max="8451" width="8.88671875" style="3"/>
    <col min="8452" max="8452" width="3.33203125" style="3" customWidth="1"/>
    <col min="8453" max="8453" width="11.21875" style="3" customWidth="1"/>
    <col min="8454" max="8454" width="33" style="3" customWidth="1"/>
    <col min="8455" max="8466" width="13.88671875" style="3" customWidth="1"/>
    <col min="8467" max="8707" width="8.88671875" style="3"/>
    <col min="8708" max="8708" width="3.33203125" style="3" customWidth="1"/>
    <col min="8709" max="8709" width="11.21875" style="3" customWidth="1"/>
    <col min="8710" max="8710" width="33" style="3" customWidth="1"/>
    <col min="8711" max="8722" width="13.88671875" style="3" customWidth="1"/>
    <col min="8723" max="8963" width="8.88671875" style="3"/>
    <col min="8964" max="8964" width="3.33203125" style="3" customWidth="1"/>
    <col min="8965" max="8965" width="11.21875" style="3" customWidth="1"/>
    <col min="8966" max="8966" width="33" style="3" customWidth="1"/>
    <col min="8967" max="8978" width="13.88671875" style="3" customWidth="1"/>
    <col min="8979" max="9219" width="8.88671875" style="3"/>
    <col min="9220" max="9220" width="3.33203125" style="3" customWidth="1"/>
    <col min="9221" max="9221" width="11.21875" style="3" customWidth="1"/>
    <col min="9222" max="9222" width="33" style="3" customWidth="1"/>
    <col min="9223" max="9234" width="13.88671875" style="3" customWidth="1"/>
    <col min="9235" max="9475" width="8.88671875" style="3"/>
    <col min="9476" max="9476" width="3.33203125" style="3" customWidth="1"/>
    <col min="9477" max="9477" width="11.21875" style="3" customWidth="1"/>
    <col min="9478" max="9478" width="33" style="3" customWidth="1"/>
    <col min="9479" max="9490" width="13.88671875" style="3" customWidth="1"/>
    <col min="9491" max="9731" width="8.88671875" style="3"/>
    <col min="9732" max="9732" width="3.33203125" style="3" customWidth="1"/>
    <col min="9733" max="9733" width="11.21875" style="3" customWidth="1"/>
    <col min="9734" max="9734" width="33" style="3" customWidth="1"/>
    <col min="9735" max="9746" width="13.88671875" style="3" customWidth="1"/>
    <col min="9747" max="9987" width="8.88671875" style="3"/>
    <col min="9988" max="9988" width="3.33203125" style="3" customWidth="1"/>
    <col min="9989" max="9989" width="11.21875" style="3" customWidth="1"/>
    <col min="9990" max="9990" width="33" style="3" customWidth="1"/>
    <col min="9991" max="10002" width="13.88671875" style="3" customWidth="1"/>
    <col min="10003" max="10243" width="8.88671875" style="3"/>
    <col min="10244" max="10244" width="3.33203125" style="3" customWidth="1"/>
    <col min="10245" max="10245" width="11.21875" style="3" customWidth="1"/>
    <col min="10246" max="10246" width="33" style="3" customWidth="1"/>
    <col min="10247" max="10258" width="13.88671875" style="3" customWidth="1"/>
    <col min="10259" max="10499" width="8.88671875" style="3"/>
    <col min="10500" max="10500" width="3.33203125" style="3" customWidth="1"/>
    <col min="10501" max="10501" width="11.21875" style="3" customWidth="1"/>
    <col min="10502" max="10502" width="33" style="3" customWidth="1"/>
    <col min="10503" max="10514" width="13.88671875" style="3" customWidth="1"/>
    <col min="10515" max="10755" width="8.88671875" style="3"/>
    <col min="10756" max="10756" width="3.33203125" style="3" customWidth="1"/>
    <col min="10757" max="10757" width="11.21875" style="3" customWidth="1"/>
    <col min="10758" max="10758" width="33" style="3" customWidth="1"/>
    <col min="10759" max="10770" width="13.88671875" style="3" customWidth="1"/>
    <col min="10771" max="11011" width="8.88671875" style="3"/>
    <col min="11012" max="11012" width="3.33203125" style="3" customWidth="1"/>
    <col min="11013" max="11013" width="11.21875" style="3" customWidth="1"/>
    <col min="11014" max="11014" width="33" style="3" customWidth="1"/>
    <col min="11015" max="11026" width="13.88671875" style="3" customWidth="1"/>
    <col min="11027" max="11267" width="8.88671875" style="3"/>
    <col min="11268" max="11268" width="3.33203125" style="3" customWidth="1"/>
    <col min="11269" max="11269" width="11.21875" style="3" customWidth="1"/>
    <col min="11270" max="11270" width="33" style="3" customWidth="1"/>
    <col min="11271" max="11282" width="13.88671875" style="3" customWidth="1"/>
    <col min="11283" max="11523" width="8.88671875" style="3"/>
    <col min="11524" max="11524" width="3.33203125" style="3" customWidth="1"/>
    <col min="11525" max="11525" width="11.21875" style="3" customWidth="1"/>
    <col min="11526" max="11526" width="33" style="3" customWidth="1"/>
    <col min="11527" max="11538" width="13.88671875" style="3" customWidth="1"/>
    <col min="11539" max="11779" width="8.88671875" style="3"/>
    <col min="11780" max="11780" width="3.33203125" style="3" customWidth="1"/>
    <col min="11781" max="11781" width="11.21875" style="3" customWidth="1"/>
    <col min="11782" max="11782" width="33" style="3" customWidth="1"/>
    <col min="11783" max="11794" width="13.88671875" style="3" customWidth="1"/>
    <col min="11795" max="12035" width="8.88671875" style="3"/>
    <col min="12036" max="12036" width="3.33203125" style="3" customWidth="1"/>
    <col min="12037" max="12037" width="11.21875" style="3" customWidth="1"/>
    <col min="12038" max="12038" width="33" style="3" customWidth="1"/>
    <col min="12039" max="12050" width="13.88671875" style="3" customWidth="1"/>
    <col min="12051" max="12291" width="8.88671875" style="3"/>
    <col min="12292" max="12292" width="3.33203125" style="3" customWidth="1"/>
    <col min="12293" max="12293" width="11.21875" style="3" customWidth="1"/>
    <col min="12294" max="12294" width="33" style="3" customWidth="1"/>
    <col min="12295" max="12306" width="13.88671875" style="3" customWidth="1"/>
    <col min="12307" max="12547" width="8.88671875" style="3"/>
    <col min="12548" max="12548" width="3.33203125" style="3" customWidth="1"/>
    <col min="12549" max="12549" width="11.21875" style="3" customWidth="1"/>
    <col min="12550" max="12550" width="33" style="3" customWidth="1"/>
    <col min="12551" max="12562" width="13.88671875" style="3" customWidth="1"/>
    <col min="12563" max="12803" width="8.88671875" style="3"/>
    <col min="12804" max="12804" width="3.33203125" style="3" customWidth="1"/>
    <col min="12805" max="12805" width="11.21875" style="3" customWidth="1"/>
    <col min="12806" max="12806" width="33" style="3" customWidth="1"/>
    <col min="12807" max="12818" width="13.88671875" style="3" customWidth="1"/>
    <col min="12819" max="13059" width="8.88671875" style="3"/>
    <col min="13060" max="13060" width="3.33203125" style="3" customWidth="1"/>
    <col min="13061" max="13061" width="11.21875" style="3" customWidth="1"/>
    <col min="13062" max="13062" width="33" style="3" customWidth="1"/>
    <col min="13063" max="13074" width="13.88671875" style="3" customWidth="1"/>
    <col min="13075" max="13315" width="8.88671875" style="3"/>
    <col min="13316" max="13316" width="3.33203125" style="3" customWidth="1"/>
    <col min="13317" max="13317" width="11.21875" style="3" customWidth="1"/>
    <col min="13318" max="13318" width="33" style="3" customWidth="1"/>
    <col min="13319" max="13330" width="13.88671875" style="3" customWidth="1"/>
    <col min="13331" max="13571" width="8.88671875" style="3"/>
    <col min="13572" max="13572" width="3.33203125" style="3" customWidth="1"/>
    <col min="13573" max="13573" width="11.21875" style="3" customWidth="1"/>
    <col min="13574" max="13574" width="33" style="3" customWidth="1"/>
    <col min="13575" max="13586" width="13.88671875" style="3" customWidth="1"/>
    <col min="13587" max="13827" width="8.88671875" style="3"/>
    <col min="13828" max="13828" width="3.33203125" style="3" customWidth="1"/>
    <col min="13829" max="13829" width="11.21875" style="3" customWidth="1"/>
    <col min="13830" max="13830" width="33" style="3" customWidth="1"/>
    <col min="13831" max="13842" width="13.88671875" style="3" customWidth="1"/>
    <col min="13843" max="14083" width="8.88671875" style="3"/>
    <col min="14084" max="14084" width="3.33203125" style="3" customWidth="1"/>
    <col min="14085" max="14085" width="11.21875" style="3" customWidth="1"/>
    <col min="14086" max="14086" width="33" style="3" customWidth="1"/>
    <col min="14087" max="14098" width="13.88671875" style="3" customWidth="1"/>
    <col min="14099" max="14339" width="8.88671875" style="3"/>
    <col min="14340" max="14340" width="3.33203125" style="3" customWidth="1"/>
    <col min="14341" max="14341" width="11.21875" style="3" customWidth="1"/>
    <col min="14342" max="14342" width="33" style="3" customWidth="1"/>
    <col min="14343" max="14354" width="13.88671875" style="3" customWidth="1"/>
    <col min="14355" max="14595" width="8.88671875" style="3"/>
    <col min="14596" max="14596" width="3.33203125" style="3" customWidth="1"/>
    <col min="14597" max="14597" width="11.21875" style="3" customWidth="1"/>
    <col min="14598" max="14598" width="33" style="3" customWidth="1"/>
    <col min="14599" max="14610" width="13.88671875" style="3" customWidth="1"/>
    <col min="14611" max="14851" width="8.88671875" style="3"/>
    <col min="14852" max="14852" width="3.33203125" style="3" customWidth="1"/>
    <col min="14853" max="14853" width="11.21875" style="3" customWidth="1"/>
    <col min="14854" max="14854" width="33" style="3" customWidth="1"/>
    <col min="14855" max="14866" width="13.88671875" style="3" customWidth="1"/>
    <col min="14867" max="15107" width="8.88671875" style="3"/>
    <col min="15108" max="15108" width="3.33203125" style="3" customWidth="1"/>
    <col min="15109" max="15109" width="11.21875" style="3" customWidth="1"/>
    <col min="15110" max="15110" width="33" style="3" customWidth="1"/>
    <col min="15111" max="15122" width="13.88671875" style="3" customWidth="1"/>
    <col min="15123" max="15363" width="8.88671875" style="3"/>
    <col min="15364" max="15364" width="3.33203125" style="3" customWidth="1"/>
    <col min="15365" max="15365" width="11.21875" style="3" customWidth="1"/>
    <col min="15366" max="15366" width="33" style="3" customWidth="1"/>
    <col min="15367" max="15378" width="13.88671875" style="3" customWidth="1"/>
    <col min="15379" max="15619" width="8.88671875" style="3"/>
    <col min="15620" max="15620" width="3.33203125" style="3" customWidth="1"/>
    <col min="15621" max="15621" width="11.21875" style="3" customWidth="1"/>
    <col min="15622" max="15622" width="33" style="3" customWidth="1"/>
    <col min="15623" max="15634" width="13.88671875" style="3" customWidth="1"/>
    <col min="15635" max="15875" width="8.88671875" style="3"/>
    <col min="15876" max="15876" width="3.33203125" style="3" customWidth="1"/>
    <col min="15877" max="15877" width="11.21875" style="3" customWidth="1"/>
    <col min="15878" max="15878" width="33" style="3" customWidth="1"/>
    <col min="15879" max="15890" width="13.88671875" style="3" customWidth="1"/>
    <col min="15891" max="16131" width="8.88671875" style="3"/>
    <col min="16132" max="16132" width="3.33203125" style="3" customWidth="1"/>
    <col min="16133" max="16133" width="11.21875" style="3" customWidth="1"/>
    <col min="16134" max="16134" width="33" style="3" customWidth="1"/>
    <col min="16135" max="16146" width="13.88671875" style="3" customWidth="1"/>
    <col min="16147" max="16384" width="8.88671875" style="3"/>
  </cols>
  <sheetData>
    <row r="1" spans="1:21" ht="36" customHeight="1">
      <c r="A1" s="2685" t="s">
        <v>628</v>
      </c>
      <c r="B1" s="2685"/>
      <c r="C1" s="2685"/>
      <c r="D1" s="2685"/>
      <c r="E1" s="2685"/>
      <c r="F1" s="2685"/>
      <c r="G1" s="2685"/>
      <c r="H1" s="2685"/>
      <c r="I1" s="2685"/>
      <c r="J1" s="2685"/>
      <c r="K1" s="2685"/>
      <c r="L1" s="2685"/>
      <c r="M1" s="615"/>
      <c r="N1" s="615"/>
      <c r="O1" s="615"/>
      <c r="P1" s="193"/>
      <c r="Q1" s="230"/>
      <c r="R1" s="230"/>
      <c r="S1" s="14"/>
    </row>
    <row r="2" spans="1:21" ht="12" customHeight="1" thickBot="1">
      <c r="A2" s="193"/>
      <c r="B2" s="193"/>
      <c r="C2" s="193"/>
      <c r="D2" s="193"/>
      <c r="E2" s="193"/>
      <c r="F2" s="193"/>
      <c r="G2" s="193"/>
      <c r="H2" s="193"/>
      <c r="I2" s="193"/>
      <c r="J2" s="193"/>
      <c r="K2" s="193"/>
      <c r="L2" s="193"/>
      <c r="M2" s="193"/>
      <c r="N2" s="193"/>
      <c r="O2" s="193"/>
      <c r="P2" s="193"/>
      <c r="Q2" s="230"/>
      <c r="R2" s="230"/>
      <c r="S2" s="14"/>
    </row>
    <row r="3" spans="1:21" s="232" customFormat="1" ht="16.5" customHeight="1">
      <c r="A3" s="2680"/>
      <c r="B3" s="2680"/>
      <c r="C3" s="2681"/>
      <c r="D3" s="2579">
        <v>2017</v>
      </c>
      <c r="E3" s="2628"/>
      <c r="F3" s="2628"/>
      <c r="G3" s="2628"/>
      <c r="H3" s="2628"/>
      <c r="I3" s="2582"/>
      <c r="J3" s="2579">
        <v>2016</v>
      </c>
      <c r="K3" s="2628"/>
      <c r="L3" s="2582"/>
      <c r="M3" s="231"/>
      <c r="N3" s="231"/>
      <c r="O3" s="231"/>
      <c r="P3" s="231"/>
      <c r="Q3" s="231"/>
      <c r="R3" s="231"/>
    </row>
    <row r="4" spans="1:21" ht="17.25" customHeight="1" thickBot="1">
      <c r="A4" s="2680"/>
      <c r="B4" s="2680"/>
      <c r="C4" s="2681"/>
      <c r="D4" s="2682" t="s">
        <v>3</v>
      </c>
      <c r="E4" s="2683"/>
      <c r="F4" s="2684"/>
      <c r="G4" s="2682" t="s">
        <v>4</v>
      </c>
      <c r="H4" s="2683"/>
      <c r="I4" s="2684"/>
      <c r="J4" s="2650" t="s">
        <v>1</v>
      </c>
      <c r="K4" s="2651"/>
      <c r="L4" s="2652"/>
      <c r="M4" s="2679"/>
      <c r="N4" s="2679"/>
      <c r="O4" s="2679"/>
      <c r="P4" s="2679"/>
      <c r="Q4" s="2679"/>
      <c r="R4" s="2679"/>
      <c r="S4" s="2679"/>
      <c r="T4" s="2679"/>
      <c r="U4" s="2679"/>
    </row>
    <row r="5" spans="1:21" s="19" customFormat="1" ht="48" customHeight="1" thickBot="1">
      <c r="A5" s="233" t="s">
        <v>198</v>
      </c>
      <c r="B5" s="234"/>
      <c r="C5" s="234"/>
      <c r="D5" s="1111" t="s">
        <v>452</v>
      </c>
      <c r="E5" s="1092" t="s">
        <v>157</v>
      </c>
      <c r="F5" s="1112" t="s">
        <v>208</v>
      </c>
      <c r="G5" s="1111" t="s">
        <v>452</v>
      </c>
      <c r="H5" s="1092" t="s">
        <v>157</v>
      </c>
      <c r="I5" s="1112" t="s">
        <v>208</v>
      </c>
      <c r="J5" s="1111" t="s">
        <v>452</v>
      </c>
      <c r="K5" s="1092" t="s">
        <v>157</v>
      </c>
      <c r="L5" s="1112" t="s">
        <v>208</v>
      </c>
      <c r="M5" s="235"/>
      <c r="N5" s="235"/>
      <c r="O5" s="236"/>
      <c r="P5" s="235"/>
      <c r="Q5" s="235"/>
      <c r="R5" s="236"/>
      <c r="S5" s="237"/>
      <c r="T5" s="237"/>
      <c r="U5" s="238"/>
    </row>
    <row r="6" spans="1:21" s="19" customFormat="1" ht="15" customHeight="1">
      <c r="A6" s="239" t="s">
        <v>162</v>
      </c>
      <c r="B6" s="240"/>
      <c r="C6" s="240"/>
      <c r="D6" s="241"/>
      <c r="E6" s="242"/>
      <c r="F6" s="243"/>
      <c r="G6" s="241"/>
      <c r="H6" s="242"/>
      <c r="I6" s="243"/>
      <c r="J6" s="241"/>
      <c r="K6" s="242"/>
      <c r="L6" s="243"/>
      <c r="M6" s="244"/>
      <c r="N6" s="244"/>
      <c r="O6" s="245"/>
      <c r="P6" s="244"/>
      <c r="Q6" s="244"/>
      <c r="R6" s="245"/>
      <c r="S6" s="244"/>
      <c r="T6" s="244"/>
      <c r="U6" s="245"/>
    </row>
    <row r="7" spans="1:21" s="19" customFormat="1" ht="16.5" customHeight="1">
      <c r="A7" s="246"/>
      <c r="B7" s="247" t="s">
        <v>474</v>
      </c>
      <c r="C7" s="20"/>
      <c r="D7" s="833">
        <v>63468</v>
      </c>
      <c r="E7" s="826">
        <v>72</v>
      </c>
      <c r="F7" s="834">
        <v>11</v>
      </c>
      <c r="G7" s="833">
        <v>63320</v>
      </c>
      <c r="H7" s="826">
        <v>73</v>
      </c>
      <c r="I7" s="834">
        <v>12</v>
      </c>
      <c r="J7" s="833">
        <v>57293</v>
      </c>
      <c r="K7" s="826">
        <v>74</v>
      </c>
      <c r="L7" s="834">
        <v>12</v>
      </c>
      <c r="M7" s="244"/>
      <c r="N7" s="244"/>
      <c r="O7" s="248"/>
      <c r="P7" s="244"/>
      <c r="Q7" s="244"/>
      <c r="R7" s="248"/>
      <c r="S7" s="249"/>
      <c r="T7" s="249"/>
      <c r="U7" s="249"/>
    </row>
    <row r="8" spans="1:21" s="19" customFormat="1" ht="17.100000000000001" customHeight="1">
      <c r="A8" s="246"/>
      <c r="B8" s="247" t="s">
        <v>454</v>
      </c>
      <c r="C8" s="20"/>
      <c r="D8" s="833">
        <v>4156</v>
      </c>
      <c r="E8" s="826">
        <v>18</v>
      </c>
      <c r="F8" s="834">
        <v>10</v>
      </c>
      <c r="G8" s="833">
        <v>4103</v>
      </c>
      <c r="H8" s="826">
        <v>18</v>
      </c>
      <c r="I8" s="834">
        <v>10</v>
      </c>
      <c r="J8" s="833">
        <v>4177</v>
      </c>
      <c r="K8" s="826">
        <v>18</v>
      </c>
      <c r="L8" s="2333">
        <v>10</v>
      </c>
      <c r="M8" s="244"/>
      <c r="N8" s="244"/>
      <c r="O8" s="248"/>
      <c r="P8" s="244"/>
      <c r="Q8" s="244"/>
      <c r="R8" s="248"/>
      <c r="S8" s="249"/>
      <c r="T8" s="249"/>
      <c r="U8" s="249"/>
    </row>
    <row r="9" spans="1:21" s="19" customFormat="1" ht="17.100000000000001" customHeight="1">
      <c r="A9" s="246"/>
      <c r="B9" s="247" t="s">
        <v>455</v>
      </c>
      <c r="C9" s="20"/>
      <c r="D9" s="833">
        <v>10149</v>
      </c>
      <c r="E9" s="826">
        <v>50</v>
      </c>
      <c r="F9" s="834">
        <v>27</v>
      </c>
      <c r="G9" s="833">
        <v>9879</v>
      </c>
      <c r="H9" s="826">
        <v>53</v>
      </c>
      <c r="I9" s="834">
        <v>27</v>
      </c>
      <c r="J9" s="833">
        <v>9881</v>
      </c>
      <c r="K9" s="826">
        <v>49</v>
      </c>
      <c r="L9" s="2333">
        <v>28</v>
      </c>
      <c r="M9" s="244"/>
      <c r="N9" s="244"/>
      <c r="O9" s="248"/>
      <c r="P9" s="244"/>
      <c r="Q9" s="244"/>
      <c r="R9" s="248"/>
      <c r="S9" s="249"/>
      <c r="T9" s="249"/>
      <c r="U9" s="249"/>
    </row>
    <row r="10" spans="1:21" s="19" customFormat="1" ht="17.100000000000001" customHeight="1">
      <c r="A10" s="246"/>
      <c r="B10" s="247" t="s">
        <v>456</v>
      </c>
      <c r="C10" s="20"/>
      <c r="D10" s="835">
        <v>46580</v>
      </c>
      <c r="E10" s="836">
        <v>274</v>
      </c>
      <c r="F10" s="837">
        <v>155</v>
      </c>
      <c r="G10" s="835">
        <v>44939</v>
      </c>
      <c r="H10" s="836">
        <v>292</v>
      </c>
      <c r="I10" s="837">
        <v>163</v>
      </c>
      <c r="J10" s="835">
        <v>50863</v>
      </c>
      <c r="K10" s="836">
        <v>346</v>
      </c>
      <c r="L10" s="1940">
        <v>158</v>
      </c>
      <c r="M10" s="244"/>
      <c r="N10" s="244"/>
      <c r="O10" s="248"/>
      <c r="P10" s="244"/>
      <c r="Q10" s="244"/>
      <c r="R10" s="248"/>
      <c r="S10" s="249"/>
      <c r="T10" s="249"/>
      <c r="U10" s="249"/>
    </row>
    <row r="11" spans="1:21" s="19" customFormat="1" ht="17.100000000000001" customHeight="1">
      <c r="A11" s="250"/>
      <c r="B11" s="251"/>
      <c r="C11" s="251"/>
      <c r="D11" s="828">
        <v>124353</v>
      </c>
      <c r="E11" s="829">
        <v>414</v>
      </c>
      <c r="F11" s="840">
        <v>203</v>
      </c>
      <c r="G11" s="828">
        <v>122241</v>
      </c>
      <c r="H11" s="829">
        <v>436</v>
      </c>
      <c r="I11" s="840">
        <v>212</v>
      </c>
      <c r="J11" s="828">
        <v>122214</v>
      </c>
      <c r="K11" s="829">
        <v>487</v>
      </c>
      <c r="L11" s="2334">
        <v>208</v>
      </c>
      <c r="M11" s="252"/>
      <c r="N11" s="252"/>
      <c r="O11" s="253"/>
      <c r="P11" s="252"/>
      <c r="Q11" s="252"/>
      <c r="R11" s="253"/>
      <c r="S11" s="254"/>
      <c r="T11" s="254"/>
      <c r="U11" s="253"/>
    </row>
    <row r="12" spans="1:21" s="19" customFormat="1" ht="17.100000000000001" customHeight="1">
      <c r="A12" s="255" t="s">
        <v>165</v>
      </c>
      <c r="B12" s="20"/>
      <c r="C12" s="20"/>
      <c r="D12" s="719"/>
      <c r="E12" s="720"/>
      <c r="F12" s="731"/>
      <c r="G12" s="719"/>
      <c r="H12" s="720"/>
      <c r="I12" s="731"/>
      <c r="J12" s="719"/>
      <c r="K12" s="720"/>
      <c r="L12" s="2335"/>
      <c r="M12" s="244"/>
      <c r="N12" s="244"/>
      <c r="O12" s="256"/>
      <c r="P12" s="244"/>
      <c r="Q12" s="244"/>
      <c r="R12" s="256"/>
      <c r="S12" s="244"/>
      <c r="T12" s="244"/>
      <c r="U12" s="256"/>
    </row>
    <row r="13" spans="1:21" s="19" customFormat="1" ht="17.100000000000001" customHeight="1">
      <c r="A13" s="246"/>
      <c r="B13" s="247" t="s">
        <v>453</v>
      </c>
      <c r="C13" s="20"/>
      <c r="D13" s="833">
        <v>248</v>
      </c>
      <c r="E13" s="826">
        <v>0</v>
      </c>
      <c r="F13" s="841">
        <v>0</v>
      </c>
      <c r="G13" s="833">
        <v>165</v>
      </c>
      <c r="H13" s="826">
        <v>0</v>
      </c>
      <c r="I13" s="841">
        <v>0</v>
      </c>
      <c r="J13" s="833">
        <v>167</v>
      </c>
      <c r="K13" s="826">
        <v>0</v>
      </c>
      <c r="L13" s="2333">
        <v>0</v>
      </c>
      <c r="M13" s="244"/>
      <c r="N13" s="244"/>
      <c r="O13" s="248"/>
      <c r="P13" s="244"/>
      <c r="Q13" s="244"/>
      <c r="R13" s="248"/>
      <c r="S13" s="249"/>
      <c r="T13" s="249"/>
      <c r="U13" s="249"/>
    </row>
    <row r="14" spans="1:21" s="19" customFormat="1" ht="17.100000000000001" customHeight="1">
      <c r="A14" s="246"/>
      <c r="B14" s="247" t="s">
        <v>454</v>
      </c>
      <c r="C14" s="20"/>
      <c r="D14" s="833">
        <v>0</v>
      </c>
      <c r="E14" s="826">
        <v>0</v>
      </c>
      <c r="F14" s="841">
        <v>0</v>
      </c>
      <c r="G14" s="833">
        <v>0</v>
      </c>
      <c r="H14" s="826">
        <v>0</v>
      </c>
      <c r="I14" s="841">
        <v>0</v>
      </c>
      <c r="J14" s="833">
        <v>0</v>
      </c>
      <c r="K14" s="826">
        <v>0</v>
      </c>
      <c r="L14" s="2333">
        <v>0</v>
      </c>
      <c r="M14" s="244"/>
      <c r="N14" s="244"/>
      <c r="O14" s="248"/>
      <c r="P14" s="244"/>
      <c r="Q14" s="244"/>
      <c r="R14" s="248"/>
      <c r="S14" s="249"/>
      <c r="T14" s="249"/>
      <c r="U14" s="249"/>
    </row>
    <row r="15" spans="1:21" s="19" customFormat="1" ht="17.100000000000001" customHeight="1">
      <c r="A15" s="246"/>
      <c r="B15" s="247" t="s">
        <v>455</v>
      </c>
      <c r="C15" s="20"/>
      <c r="D15" s="833">
        <v>1214</v>
      </c>
      <c r="E15" s="826">
        <v>0</v>
      </c>
      <c r="F15" s="841">
        <v>0</v>
      </c>
      <c r="G15" s="833">
        <v>881</v>
      </c>
      <c r="H15" s="826">
        <v>0</v>
      </c>
      <c r="I15" s="841">
        <v>0</v>
      </c>
      <c r="J15" s="833">
        <v>329</v>
      </c>
      <c r="K15" s="826">
        <v>0</v>
      </c>
      <c r="L15" s="2333">
        <v>0</v>
      </c>
      <c r="M15" s="244"/>
      <c r="N15" s="244"/>
      <c r="O15" s="248"/>
      <c r="P15" s="244"/>
      <c r="Q15" s="244"/>
      <c r="R15" s="248"/>
      <c r="S15" s="249"/>
      <c r="T15" s="249"/>
      <c r="U15" s="249"/>
    </row>
    <row r="16" spans="1:21" s="19" customFormat="1" ht="17.100000000000001" customHeight="1">
      <c r="A16" s="246"/>
      <c r="B16" s="247" t="s">
        <v>456</v>
      </c>
      <c r="C16" s="20"/>
      <c r="D16" s="835">
        <v>2932</v>
      </c>
      <c r="E16" s="836">
        <v>3</v>
      </c>
      <c r="F16" s="842">
        <v>3</v>
      </c>
      <c r="G16" s="835">
        <v>2688</v>
      </c>
      <c r="H16" s="836">
        <v>3</v>
      </c>
      <c r="I16" s="842">
        <v>3</v>
      </c>
      <c r="J16" s="835">
        <v>2495</v>
      </c>
      <c r="K16" s="836">
        <v>3</v>
      </c>
      <c r="L16" s="1940">
        <v>2</v>
      </c>
      <c r="M16" s="244"/>
      <c r="N16" s="244"/>
      <c r="O16" s="248"/>
      <c r="P16" s="244"/>
      <c r="Q16" s="244"/>
      <c r="R16" s="248"/>
      <c r="S16" s="249"/>
      <c r="T16" s="249"/>
      <c r="U16" s="249"/>
    </row>
    <row r="17" spans="1:21" s="19" customFormat="1" ht="17.100000000000001" customHeight="1">
      <c r="A17" s="250"/>
      <c r="B17" s="251"/>
      <c r="C17" s="251"/>
      <c r="D17" s="828">
        <v>4394</v>
      </c>
      <c r="E17" s="829">
        <v>3</v>
      </c>
      <c r="F17" s="840">
        <v>3</v>
      </c>
      <c r="G17" s="828">
        <v>3734</v>
      </c>
      <c r="H17" s="829">
        <v>3</v>
      </c>
      <c r="I17" s="840">
        <v>3</v>
      </c>
      <c r="J17" s="828">
        <v>2991</v>
      </c>
      <c r="K17" s="829">
        <v>3</v>
      </c>
      <c r="L17" s="2334">
        <v>2</v>
      </c>
      <c r="M17" s="252"/>
      <c r="N17" s="252"/>
      <c r="O17" s="253"/>
      <c r="P17" s="252"/>
      <c r="Q17" s="252"/>
      <c r="R17" s="253"/>
      <c r="S17" s="254"/>
      <c r="T17" s="254"/>
      <c r="U17" s="254"/>
    </row>
    <row r="18" spans="1:21" s="722" customFormat="1" ht="15" customHeight="1">
      <c r="A18" s="716" t="s">
        <v>437</v>
      </c>
      <c r="B18" s="717"/>
      <c r="C18" s="718"/>
      <c r="D18" s="719"/>
      <c r="E18" s="720"/>
      <c r="F18" s="731"/>
      <c r="G18" s="719"/>
      <c r="H18" s="720"/>
      <c r="I18" s="731"/>
      <c r="J18" s="719"/>
      <c r="K18" s="720"/>
      <c r="L18" s="2335"/>
      <c r="M18" s="730"/>
      <c r="N18" s="730"/>
      <c r="O18" s="731"/>
      <c r="P18" s="717"/>
      <c r="Q18" s="717"/>
      <c r="R18" s="717"/>
    </row>
    <row r="19" spans="1:21" s="722" customFormat="1" ht="18">
      <c r="A19" s="723"/>
      <c r="B19" s="773" t="s">
        <v>544</v>
      </c>
      <c r="C19" s="724"/>
      <c r="D19" s="831">
        <v>27</v>
      </c>
      <c r="E19" s="832">
        <v>0</v>
      </c>
      <c r="F19" s="843">
        <v>0</v>
      </c>
      <c r="G19" s="831">
        <v>19</v>
      </c>
      <c r="H19" s="832">
        <v>0</v>
      </c>
      <c r="I19" s="843">
        <v>0</v>
      </c>
      <c r="J19" s="831">
        <v>28</v>
      </c>
      <c r="K19" s="832">
        <v>0</v>
      </c>
      <c r="L19" s="1941">
        <v>0</v>
      </c>
      <c r="M19" s="1216"/>
      <c r="N19" s="1216"/>
      <c r="O19" s="1217"/>
      <c r="P19" s="717"/>
      <c r="Q19" s="717"/>
      <c r="R19" s="717"/>
    </row>
    <row r="20" spans="1:21" s="722" customFormat="1" ht="15" customHeight="1">
      <c r="A20" s="716" t="s">
        <v>167</v>
      </c>
      <c r="B20" s="717"/>
      <c r="C20" s="718"/>
      <c r="D20" s="725"/>
      <c r="E20" s="726"/>
      <c r="F20" s="721"/>
      <c r="G20" s="725"/>
      <c r="H20" s="726"/>
      <c r="I20" s="721"/>
      <c r="J20" s="725"/>
      <c r="K20" s="726"/>
      <c r="L20" s="2335"/>
      <c r="M20" s="732"/>
      <c r="N20" s="732"/>
      <c r="O20" s="731"/>
      <c r="P20" s="717"/>
      <c r="Q20" s="717"/>
      <c r="R20" s="717"/>
    </row>
    <row r="21" spans="1:21" s="722" customFormat="1" ht="16.5" customHeight="1">
      <c r="A21" s="1383"/>
      <c r="B21" s="247" t="s">
        <v>474</v>
      </c>
      <c r="C21" s="717"/>
      <c r="D21" s="833">
        <v>1082</v>
      </c>
      <c r="E21" s="826">
        <v>4</v>
      </c>
      <c r="F21" s="841">
        <v>2</v>
      </c>
      <c r="G21" s="833">
        <v>911</v>
      </c>
      <c r="H21" s="826">
        <v>3</v>
      </c>
      <c r="I21" s="841">
        <v>1</v>
      </c>
      <c r="J21" s="833">
        <v>805</v>
      </c>
      <c r="K21" s="826">
        <v>2</v>
      </c>
      <c r="L21" s="2333">
        <v>1</v>
      </c>
      <c r="M21" s="732"/>
      <c r="N21" s="732"/>
      <c r="O21" s="731"/>
      <c r="P21" s="717"/>
      <c r="Q21" s="717"/>
      <c r="R21" s="717"/>
    </row>
    <row r="22" spans="1:21" s="722" customFormat="1" ht="16.5" customHeight="1">
      <c r="A22" s="1383"/>
      <c r="B22" s="247" t="s">
        <v>454</v>
      </c>
      <c r="C22" s="717"/>
      <c r="D22" s="1392">
        <v>0</v>
      </c>
      <c r="E22" s="1393">
        <v>0</v>
      </c>
      <c r="F22" s="1394">
        <v>0</v>
      </c>
      <c r="G22" s="1392">
        <v>0</v>
      </c>
      <c r="H22" s="1393">
        <v>0</v>
      </c>
      <c r="I22" s="1394">
        <v>0</v>
      </c>
      <c r="J22" s="1392">
        <v>1</v>
      </c>
      <c r="K22" s="1393">
        <v>0</v>
      </c>
      <c r="L22" s="2333">
        <v>0</v>
      </c>
      <c r="M22" s="732"/>
      <c r="N22" s="732"/>
      <c r="O22" s="731"/>
      <c r="P22" s="717"/>
      <c r="Q22" s="717"/>
      <c r="R22" s="717"/>
    </row>
    <row r="23" spans="1:21" s="722" customFormat="1" ht="16.5" customHeight="1">
      <c r="A23" s="1383"/>
      <c r="B23" s="247" t="s">
        <v>455</v>
      </c>
      <c r="C23" s="717"/>
      <c r="D23" s="833">
        <v>84</v>
      </c>
      <c r="E23" s="826">
        <v>1</v>
      </c>
      <c r="F23" s="841">
        <v>1</v>
      </c>
      <c r="G23" s="833">
        <v>87</v>
      </c>
      <c r="H23" s="826">
        <v>0</v>
      </c>
      <c r="I23" s="841">
        <v>0</v>
      </c>
      <c r="J23" s="833">
        <v>106</v>
      </c>
      <c r="K23" s="826">
        <v>0</v>
      </c>
      <c r="L23" s="2333">
        <v>0</v>
      </c>
      <c r="M23" s="732"/>
      <c r="N23" s="732"/>
      <c r="O23" s="731"/>
      <c r="P23" s="717"/>
      <c r="Q23" s="717"/>
      <c r="R23" s="717"/>
    </row>
    <row r="24" spans="1:21" s="722" customFormat="1" ht="16.5" customHeight="1">
      <c r="A24" s="1108"/>
      <c r="B24" s="1109" t="s">
        <v>456</v>
      </c>
      <c r="C24" s="1110"/>
      <c r="D24" s="1396">
        <v>587</v>
      </c>
      <c r="E24" s="1304">
        <v>0</v>
      </c>
      <c r="F24" s="1397">
        <v>0</v>
      </c>
      <c r="G24" s="1396">
        <v>675</v>
      </c>
      <c r="H24" s="1304">
        <v>0</v>
      </c>
      <c r="I24" s="1397">
        <v>0</v>
      </c>
      <c r="J24" s="1396">
        <v>814</v>
      </c>
      <c r="K24" s="1304">
        <v>0</v>
      </c>
      <c r="L24" s="1942">
        <v>0</v>
      </c>
      <c r="M24" s="1216"/>
      <c r="N24" s="1216"/>
      <c r="O24" s="1217"/>
      <c r="P24" s="717"/>
      <c r="Q24" s="717"/>
      <c r="R24" s="717"/>
    </row>
    <row r="25" spans="1:21" s="722" customFormat="1">
      <c r="A25" s="1385"/>
      <c r="B25" s="247"/>
      <c r="C25" s="717"/>
      <c r="D25" s="1386">
        <v>1753</v>
      </c>
      <c r="E25" s="1151">
        <v>5</v>
      </c>
      <c r="F25" s="1387">
        <v>3</v>
      </c>
      <c r="G25" s="1386">
        <v>1673</v>
      </c>
      <c r="H25" s="1151">
        <v>3</v>
      </c>
      <c r="I25" s="1387">
        <v>1</v>
      </c>
      <c r="J25" s="1386">
        <v>1726</v>
      </c>
      <c r="K25" s="1151">
        <v>2</v>
      </c>
      <c r="L25" s="1941">
        <v>1</v>
      </c>
      <c r="M25" s="1216"/>
      <c r="N25" s="1216"/>
      <c r="O25" s="1217"/>
      <c r="P25" s="717"/>
      <c r="Q25" s="717"/>
      <c r="R25" s="717"/>
    </row>
    <row r="26" spans="1:21" s="722" customFormat="1" ht="18.75" customHeight="1" thickBot="1">
      <c r="A26" s="1553" t="s">
        <v>6</v>
      </c>
      <c r="B26" s="1554"/>
      <c r="C26" s="1555"/>
      <c r="D26" s="1556">
        <v>130527</v>
      </c>
      <c r="E26" s="1149">
        <v>422</v>
      </c>
      <c r="F26" s="1557">
        <v>209</v>
      </c>
      <c r="G26" s="1556">
        <v>127667</v>
      </c>
      <c r="H26" s="1149">
        <v>442</v>
      </c>
      <c r="I26" s="1557">
        <v>216</v>
      </c>
      <c r="J26" s="1556">
        <v>126959</v>
      </c>
      <c r="K26" s="1149">
        <v>492</v>
      </c>
      <c r="L26" s="1557">
        <v>211</v>
      </c>
      <c r="M26" s="1216"/>
      <c r="N26" s="1216"/>
      <c r="O26" s="1216"/>
      <c r="P26" s="717"/>
      <c r="Q26" s="717"/>
      <c r="R26" s="717"/>
    </row>
    <row r="27" spans="1:21" ht="17.100000000000001" customHeight="1" thickBot="1">
      <c r="A27" s="15"/>
      <c r="B27" s="15"/>
      <c r="C27" s="15"/>
      <c r="D27" s="15"/>
      <c r="E27" s="15"/>
      <c r="F27" s="15"/>
      <c r="G27" s="15"/>
      <c r="H27" s="15"/>
      <c r="I27" s="15"/>
      <c r="J27" s="15"/>
      <c r="K27" s="15"/>
      <c r="L27" s="15"/>
      <c r="M27" s="195"/>
      <c r="N27" s="195"/>
      <c r="O27" s="195"/>
      <c r="P27" s="15"/>
      <c r="Q27" s="15"/>
      <c r="R27" s="15"/>
      <c r="S27" s="14"/>
    </row>
    <row r="28" spans="1:21" s="232" customFormat="1" ht="17.100000000000001" customHeight="1">
      <c r="A28" s="2680"/>
      <c r="B28" s="2680"/>
      <c r="C28" s="2681"/>
      <c r="D28" s="2579">
        <v>2016</v>
      </c>
      <c r="E28" s="2628"/>
      <c r="F28" s="2628"/>
      <c r="G28" s="2628"/>
      <c r="H28" s="2628"/>
      <c r="I28" s="2628"/>
      <c r="J28" s="2628"/>
      <c r="K28" s="2628"/>
      <c r="L28" s="2582"/>
      <c r="M28" s="231"/>
      <c r="N28" s="231"/>
      <c r="O28" s="231"/>
      <c r="P28" s="231"/>
      <c r="Q28" s="231"/>
      <c r="R28" s="231"/>
    </row>
    <row r="29" spans="1:21" ht="17.25" customHeight="1" thickBot="1">
      <c r="A29" s="2680"/>
      <c r="B29" s="2680"/>
      <c r="C29" s="2681"/>
      <c r="D29" s="2650" t="s">
        <v>2</v>
      </c>
      <c r="E29" s="2651"/>
      <c r="F29" s="2651"/>
      <c r="G29" s="2650" t="s">
        <v>3</v>
      </c>
      <c r="H29" s="2651"/>
      <c r="I29" s="2652"/>
      <c r="J29" s="2650" t="s">
        <v>4</v>
      </c>
      <c r="K29" s="2651"/>
      <c r="L29" s="2652"/>
      <c r="M29" s="2679"/>
      <c r="N29" s="2679"/>
      <c r="O29" s="2679"/>
      <c r="P29" s="2679"/>
      <c r="Q29" s="2679"/>
      <c r="R29" s="2679"/>
      <c r="S29" s="2679"/>
      <c r="T29" s="2679"/>
      <c r="U29" s="2679"/>
    </row>
    <row r="30" spans="1:21" s="19" customFormat="1" ht="48" customHeight="1" thickBot="1">
      <c r="A30" s="233" t="s">
        <v>198</v>
      </c>
      <c r="B30" s="234"/>
      <c r="C30" s="234"/>
      <c r="D30" s="1113" t="s">
        <v>452</v>
      </c>
      <c r="E30" s="1114" t="s">
        <v>157</v>
      </c>
      <c r="F30" s="1112" t="s">
        <v>208</v>
      </c>
      <c r="G30" s="1113" t="s">
        <v>452</v>
      </c>
      <c r="H30" s="1114" t="s">
        <v>157</v>
      </c>
      <c r="I30" s="1112" t="s">
        <v>208</v>
      </c>
      <c r="J30" s="1113" t="s">
        <v>452</v>
      </c>
      <c r="K30" s="1114" t="s">
        <v>157</v>
      </c>
      <c r="L30" s="1112" t="s">
        <v>208</v>
      </c>
      <c r="M30" s="235"/>
      <c r="N30" s="235"/>
      <c r="O30" s="236"/>
      <c r="P30" s="235"/>
      <c r="Q30" s="235"/>
      <c r="R30" s="236"/>
      <c r="S30" s="237"/>
      <c r="T30" s="237"/>
      <c r="U30" s="238"/>
    </row>
    <row r="31" spans="1:21" s="19" customFormat="1" ht="15" customHeight="1">
      <c r="A31" s="239" t="s">
        <v>162</v>
      </c>
      <c r="B31" s="240"/>
      <c r="C31" s="240"/>
      <c r="D31" s="241"/>
      <c r="E31" s="242"/>
      <c r="F31" s="1118"/>
      <c r="G31" s="241"/>
      <c r="H31" s="1115"/>
      <c r="I31" s="1395"/>
      <c r="J31" s="1117"/>
      <c r="K31" s="1115"/>
      <c r="L31" s="1116"/>
      <c r="M31" s="244"/>
      <c r="N31" s="244"/>
      <c r="O31" s="245"/>
      <c r="P31" s="244"/>
      <c r="Q31" s="244"/>
      <c r="R31" s="245"/>
      <c r="S31" s="244"/>
      <c r="T31" s="244"/>
      <c r="U31" s="245"/>
    </row>
    <row r="32" spans="1:21" s="19" customFormat="1" ht="17.100000000000001" customHeight="1">
      <c r="A32" s="246"/>
      <c r="B32" s="247" t="s">
        <v>474</v>
      </c>
      <c r="C32" s="20"/>
      <c r="D32" s="833">
        <v>56969</v>
      </c>
      <c r="E32" s="826">
        <v>80</v>
      </c>
      <c r="F32" s="834">
        <v>13</v>
      </c>
      <c r="G32" s="833">
        <v>55394</v>
      </c>
      <c r="H32" s="826">
        <v>86</v>
      </c>
      <c r="I32" s="834">
        <v>11</v>
      </c>
      <c r="J32" s="833">
        <v>54668</v>
      </c>
      <c r="K32" s="826">
        <v>81</v>
      </c>
      <c r="L32" s="827">
        <v>10</v>
      </c>
      <c r="M32" s="244"/>
      <c r="N32" s="244"/>
      <c r="O32" s="248"/>
      <c r="P32" s="244"/>
      <c r="Q32" s="244"/>
      <c r="R32" s="248"/>
      <c r="S32" s="249"/>
      <c r="T32" s="249"/>
      <c r="U32" s="249"/>
    </row>
    <row r="33" spans="1:21" s="19" customFormat="1" ht="17.100000000000001" customHeight="1">
      <c r="A33" s="246"/>
      <c r="B33" s="247" t="s">
        <v>454</v>
      </c>
      <c r="C33" s="20"/>
      <c r="D33" s="833">
        <v>4146</v>
      </c>
      <c r="E33" s="826">
        <v>17</v>
      </c>
      <c r="F33" s="834">
        <v>10</v>
      </c>
      <c r="G33" s="833">
        <v>4073</v>
      </c>
      <c r="H33" s="826">
        <v>18</v>
      </c>
      <c r="I33" s="1558">
        <v>10</v>
      </c>
      <c r="J33" s="833">
        <v>4045</v>
      </c>
      <c r="K33" s="826">
        <v>18</v>
      </c>
      <c r="L33" s="827">
        <v>11</v>
      </c>
      <c r="M33" s="244"/>
      <c r="N33" s="244"/>
      <c r="O33" s="248"/>
      <c r="P33" s="244"/>
      <c r="Q33" s="244"/>
      <c r="R33" s="248"/>
      <c r="S33" s="249"/>
      <c r="T33" s="249"/>
      <c r="U33" s="249"/>
    </row>
    <row r="34" spans="1:21" s="19" customFormat="1" ht="17.100000000000001" customHeight="1">
      <c r="A34" s="246"/>
      <c r="B34" s="247" t="s">
        <v>455</v>
      </c>
      <c r="C34" s="20"/>
      <c r="D34" s="833">
        <v>9756</v>
      </c>
      <c r="E34" s="826">
        <v>46</v>
      </c>
      <c r="F34" s="834">
        <v>27</v>
      </c>
      <c r="G34" s="833">
        <v>9682</v>
      </c>
      <c r="H34" s="826">
        <v>48</v>
      </c>
      <c r="I34" s="1558">
        <v>28</v>
      </c>
      <c r="J34" s="833">
        <v>9653</v>
      </c>
      <c r="K34" s="826">
        <v>51</v>
      </c>
      <c r="L34" s="827">
        <v>28</v>
      </c>
      <c r="M34" s="244"/>
      <c r="N34" s="244"/>
      <c r="O34" s="248"/>
      <c r="P34" s="244"/>
      <c r="Q34" s="244"/>
      <c r="R34" s="248"/>
      <c r="S34" s="249"/>
      <c r="T34" s="249"/>
      <c r="U34" s="249"/>
    </row>
    <row r="35" spans="1:21" s="19" customFormat="1" ht="17.100000000000001" customHeight="1">
      <c r="A35" s="246"/>
      <c r="B35" s="247" t="s">
        <v>456</v>
      </c>
      <c r="C35" s="20"/>
      <c r="D35" s="835">
        <v>50505</v>
      </c>
      <c r="E35" s="836">
        <v>305</v>
      </c>
      <c r="F35" s="837">
        <v>149</v>
      </c>
      <c r="G35" s="835">
        <v>49739</v>
      </c>
      <c r="H35" s="836">
        <v>366</v>
      </c>
      <c r="I35" s="845">
        <v>170</v>
      </c>
      <c r="J35" s="835">
        <v>47859</v>
      </c>
      <c r="K35" s="836">
        <v>281</v>
      </c>
      <c r="L35" s="845">
        <v>149</v>
      </c>
      <c r="M35" s="244"/>
      <c r="N35" s="244"/>
      <c r="O35" s="248"/>
      <c r="P35" s="244"/>
      <c r="Q35" s="244"/>
      <c r="R35" s="248"/>
      <c r="S35" s="249"/>
      <c r="T35" s="249"/>
      <c r="U35" s="249"/>
    </row>
    <row r="36" spans="1:21" s="19" customFormat="1" ht="17.100000000000001" customHeight="1">
      <c r="A36" s="250"/>
      <c r="B36" s="251"/>
      <c r="C36" s="251"/>
      <c r="D36" s="828">
        <v>121376</v>
      </c>
      <c r="E36" s="829">
        <v>448</v>
      </c>
      <c r="F36" s="1938">
        <v>199</v>
      </c>
      <c r="G36" s="828">
        <v>118888</v>
      </c>
      <c r="H36" s="829">
        <v>518</v>
      </c>
      <c r="I36" s="830">
        <v>219</v>
      </c>
      <c r="J36" s="828">
        <v>116225</v>
      </c>
      <c r="K36" s="829">
        <v>431</v>
      </c>
      <c r="L36" s="830">
        <v>198</v>
      </c>
      <c r="M36" s="252"/>
      <c r="N36" s="252"/>
      <c r="O36" s="253"/>
      <c r="P36" s="252"/>
      <c r="Q36" s="252"/>
      <c r="R36" s="253"/>
      <c r="S36" s="254"/>
      <c r="T36" s="254"/>
      <c r="U36" s="253"/>
    </row>
    <row r="37" spans="1:21" s="19" customFormat="1" ht="15" customHeight="1">
      <c r="A37" s="255" t="s">
        <v>165</v>
      </c>
      <c r="B37" s="20"/>
      <c r="C37" s="20"/>
      <c r="D37" s="719"/>
      <c r="E37" s="720"/>
      <c r="F37" s="1939"/>
      <c r="G37" s="719"/>
      <c r="H37" s="720"/>
      <c r="I37" s="1559"/>
      <c r="J37" s="719"/>
      <c r="K37" s="720"/>
      <c r="L37" s="924"/>
      <c r="M37" s="244"/>
      <c r="N37" s="244"/>
      <c r="O37" s="256"/>
      <c r="P37" s="244"/>
      <c r="Q37" s="244"/>
      <c r="R37" s="256"/>
      <c r="S37" s="244"/>
      <c r="T37" s="244"/>
      <c r="U37" s="256"/>
    </row>
    <row r="38" spans="1:21" s="19" customFormat="1" ht="17.100000000000001" customHeight="1">
      <c r="A38" s="246"/>
      <c r="B38" s="247" t="s">
        <v>453</v>
      </c>
      <c r="C38" s="20"/>
      <c r="D38" s="833">
        <v>166</v>
      </c>
      <c r="E38" s="826">
        <v>0</v>
      </c>
      <c r="F38" s="1843">
        <v>0</v>
      </c>
      <c r="G38" s="833">
        <v>155</v>
      </c>
      <c r="H38" s="826">
        <v>0</v>
      </c>
      <c r="I38" s="1558">
        <v>0</v>
      </c>
      <c r="J38" s="833">
        <v>168</v>
      </c>
      <c r="K38" s="826">
        <v>0</v>
      </c>
      <c r="L38" s="827">
        <v>0</v>
      </c>
      <c r="M38" s="244"/>
      <c r="N38" s="244"/>
      <c r="O38" s="248"/>
      <c r="P38" s="244"/>
      <c r="Q38" s="244"/>
      <c r="R38" s="248"/>
      <c r="S38" s="249"/>
      <c r="T38" s="249"/>
      <c r="U38" s="249"/>
    </row>
    <row r="39" spans="1:21" s="19" customFormat="1" ht="17.100000000000001" customHeight="1">
      <c r="A39" s="246"/>
      <c r="B39" s="247" t="s">
        <v>454</v>
      </c>
      <c r="C39" s="20"/>
      <c r="D39" s="833">
        <v>0</v>
      </c>
      <c r="E39" s="826">
        <v>0</v>
      </c>
      <c r="F39" s="1843">
        <v>0</v>
      </c>
      <c r="G39" s="833">
        <v>0</v>
      </c>
      <c r="H39" s="826">
        <v>0</v>
      </c>
      <c r="I39" s="1558">
        <v>0</v>
      </c>
      <c r="J39" s="833">
        <v>0</v>
      </c>
      <c r="K39" s="826">
        <v>0</v>
      </c>
      <c r="L39" s="827">
        <v>0</v>
      </c>
      <c r="M39" s="244"/>
      <c r="N39" s="244"/>
      <c r="O39" s="248"/>
      <c r="P39" s="244"/>
      <c r="Q39" s="244"/>
      <c r="R39" s="248"/>
      <c r="S39" s="249"/>
      <c r="T39" s="249"/>
      <c r="U39" s="249"/>
    </row>
    <row r="40" spans="1:21" s="19" customFormat="1" ht="17.100000000000001" customHeight="1">
      <c r="A40" s="246"/>
      <c r="B40" s="247" t="s">
        <v>455</v>
      </c>
      <c r="C40" s="20"/>
      <c r="D40" s="833">
        <v>286</v>
      </c>
      <c r="E40" s="826">
        <v>0</v>
      </c>
      <c r="F40" s="1843">
        <v>0</v>
      </c>
      <c r="G40" s="833">
        <v>7</v>
      </c>
      <c r="H40" s="826">
        <v>0</v>
      </c>
      <c r="I40" s="1558">
        <v>0</v>
      </c>
      <c r="J40" s="833">
        <v>8</v>
      </c>
      <c r="K40" s="826">
        <v>0</v>
      </c>
      <c r="L40" s="2333">
        <v>0</v>
      </c>
      <c r="M40" s="244"/>
      <c r="N40" s="244"/>
      <c r="O40" s="248"/>
      <c r="P40" s="244"/>
      <c r="Q40" s="244"/>
      <c r="R40" s="248"/>
      <c r="S40" s="249"/>
      <c r="T40" s="249"/>
      <c r="U40" s="249"/>
    </row>
    <row r="41" spans="1:21" s="19" customFormat="1" ht="17.100000000000001" customHeight="1">
      <c r="A41" s="246"/>
      <c r="B41" s="247" t="s">
        <v>456</v>
      </c>
      <c r="C41" s="20"/>
      <c r="D41" s="835">
        <v>2351</v>
      </c>
      <c r="E41" s="836">
        <v>3</v>
      </c>
      <c r="F41" s="1940">
        <v>2</v>
      </c>
      <c r="G41" s="835">
        <v>2430</v>
      </c>
      <c r="H41" s="836">
        <v>3</v>
      </c>
      <c r="I41" s="845">
        <v>2</v>
      </c>
      <c r="J41" s="835">
        <v>2323</v>
      </c>
      <c r="K41" s="836">
        <v>3</v>
      </c>
      <c r="L41" s="1940">
        <v>2</v>
      </c>
      <c r="M41" s="244"/>
      <c r="N41" s="244"/>
      <c r="O41" s="248"/>
      <c r="P41" s="244"/>
      <c r="Q41" s="244"/>
      <c r="R41" s="248"/>
      <c r="S41" s="249"/>
      <c r="T41" s="249"/>
      <c r="U41" s="249"/>
    </row>
    <row r="42" spans="1:21" s="19" customFormat="1" ht="17.100000000000001" customHeight="1">
      <c r="A42" s="250"/>
      <c r="B42" s="251"/>
      <c r="C42" s="251"/>
      <c r="D42" s="828">
        <v>2803</v>
      </c>
      <c r="E42" s="829">
        <v>3</v>
      </c>
      <c r="F42" s="1938">
        <v>2</v>
      </c>
      <c r="G42" s="828">
        <v>2592</v>
      </c>
      <c r="H42" s="829">
        <v>3</v>
      </c>
      <c r="I42" s="830">
        <v>2</v>
      </c>
      <c r="J42" s="828">
        <v>2499</v>
      </c>
      <c r="K42" s="829">
        <v>3</v>
      </c>
      <c r="L42" s="2334">
        <v>2</v>
      </c>
      <c r="M42" s="252"/>
      <c r="N42" s="252"/>
      <c r="O42" s="253"/>
      <c r="P42" s="252"/>
      <c r="Q42" s="252"/>
      <c r="R42" s="253"/>
      <c r="S42" s="254"/>
      <c r="T42" s="254"/>
      <c r="U42" s="254"/>
    </row>
    <row r="43" spans="1:21" s="722" customFormat="1" ht="15" customHeight="1">
      <c r="A43" s="716" t="s">
        <v>437</v>
      </c>
      <c r="B43" s="717"/>
      <c r="C43" s="717"/>
      <c r="D43" s="719"/>
      <c r="E43" s="720"/>
      <c r="F43" s="1939"/>
      <c r="G43" s="719"/>
      <c r="H43" s="720"/>
      <c r="I43" s="1559"/>
      <c r="J43" s="719"/>
      <c r="K43" s="720"/>
      <c r="L43" s="2335"/>
      <c r="M43" s="730"/>
      <c r="N43" s="730"/>
      <c r="O43" s="731"/>
      <c r="P43" s="717"/>
      <c r="Q43" s="717"/>
      <c r="R43" s="717"/>
    </row>
    <row r="44" spans="1:21" s="722" customFormat="1" ht="18">
      <c r="A44" s="723"/>
      <c r="B44" s="773" t="s">
        <v>544</v>
      </c>
      <c r="C44" s="724"/>
      <c r="D44" s="831">
        <v>34</v>
      </c>
      <c r="E44" s="832">
        <v>0</v>
      </c>
      <c r="F44" s="1941">
        <v>0</v>
      </c>
      <c r="G44" s="831">
        <v>30</v>
      </c>
      <c r="H44" s="832">
        <v>0</v>
      </c>
      <c r="I44" s="847">
        <v>0</v>
      </c>
      <c r="J44" s="831">
        <v>109</v>
      </c>
      <c r="K44" s="832">
        <v>0</v>
      </c>
      <c r="L44" s="1941">
        <v>0</v>
      </c>
      <c r="M44" s="1216"/>
      <c r="N44" s="1216"/>
      <c r="O44" s="1217"/>
      <c r="P44" s="717"/>
      <c r="Q44" s="717"/>
      <c r="R44" s="717"/>
    </row>
    <row r="45" spans="1:21" s="722" customFormat="1" ht="15" customHeight="1">
      <c r="A45" s="716" t="s">
        <v>167</v>
      </c>
      <c r="B45" s="717"/>
      <c r="C45" s="718"/>
      <c r="D45" s="725"/>
      <c r="E45" s="1384"/>
      <c r="F45" s="1939"/>
      <c r="G45" s="725"/>
      <c r="H45" s="726"/>
      <c r="I45" s="1391"/>
      <c r="J45" s="725"/>
      <c r="K45" s="726"/>
      <c r="L45" s="2335"/>
      <c r="M45" s="732"/>
      <c r="N45" s="732"/>
      <c r="O45" s="731"/>
      <c r="P45" s="717"/>
      <c r="Q45" s="717"/>
      <c r="R45" s="717"/>
    </row>
    <row r="46" spans="1:21" s="722" customFormat="1" ht="15" customHeight="1">
      <c r="A46" s="1383"/>
      <c r="B46" s="247" t="s">
        <v>474</v>
      </c>
      <c r="C46" s="717"/>
      <c r="D46" s="833">
        <v>688</v>
      </c>
      <c r="E46" s="826">
        <v>1</v>
      </c>
      <c r="F46" s="1843">
        <v>0</v>
      </c>
      <c r="G46" s="833">
        <v>0</v>
      </c>
      <c r="H46" s="826">
        <v>0</v>
      </c>
      <c r="I46" s="1558">
        <v>0</v>
      </c>
      <c r="J46" s="833">
        <v>0</v>
      </c>
      <c r="K46" s="826">
        <v>0</v>
      </c>
      <c r="L46" s="2333">
        <v>0</v>
      </c>
      <c r="M46" s="732"/>
      <c r="N46" s="732"/>
      <c r="O46" s="731"/>
      <c r="P46" s="717"/>
      <c r="Q46" s="717"/>
      <c r="R46" s="717"/>
    </row>
    <row r="47" spans="1:21" s="722" customFormat="1" ht="15" customHeight="1">
      <c r="A47" s="1383"/>
      <c r="B47" s="247" t="s">
        <v>454</v>
      </c>
      <c r="C47" s="717"/>
      <c r="D47" s="1392">
        <v>1</v>
      </c>
      <c r="E47" s="1393">
        <v>0</v>
      </c>
      <c r="F47" s="1843">
        <v>0</v>
      </c>
      <c r="G47" s="1392">
        <v>0</v>
      </c>
      <c r="H47" s="1393">
        <v>0</v>
      </c>
      <c r="I47" s="1558">
        <v>0</v>
      </c>
      <c r="J47" s="1392">
        <v>0</v>
      </c>
      <c r="K47" s="1393">
        <v>0</v>
      </c>
      <c r="L47" s="2333">
        <v>0</v>
      </c>
      <c r="M47" s="732"/>
      <c r="N47" s="732"/>
      <c r="O47" s="731"/>
      <c r="P47" s="717"/>
      <c r="Q47" s="717"/>
      <c r="R47" s="717"/>
    </row>
    <row r="48" spans="1:21" s="722" customFormat="1" ht="15" customHeight="1">
      <c r="A48" s="1383"/>
      <c r="B48" s="247" t="s">
        <v>455</v>
      </c>
      <c r="C48" s="717"/>
      <c r="D48" s="833">
        <v>108</v>
      </c>
      <c r="E48" s="826">
        <v>0</v>
      </c>
      <c r="F48" s="1843">
        <v>0</v>
      </c>
      <c r="G48" s="833">
        <v>0</v>
      </c>
      <c r="H48" s="826">
        <v>0</v>
      </c>
      <c r="I48" s="1558">
        <v>0</v>
      </c>
      <c r="J48" s="833">
        <v>0</v>
      </c>
      <c r="K48" s="826">
        <v>0</v>
      </c>
      <c r="L48" s="2333">
        <v>0</v>
      </c>
      <c r="M48" s="732"/>
      <c r="N48" s="732"/>
      <c r="O48" s="731"/>
      <c r="P48" s="717"/>
      <c r="Q48" s="717"/>
      <c r="R48" s="717"/>
    </row>
    <row r="49" spans="1:19" s="722" customFormat="1" ht="17.25">
      <c r="A49" s="1108"/>
      <c r="B49" s="1109" t="s">
        <v>456</v>
      </c>
      <c r="C49" s="1110"/>
      <c r="D49" s="1396">
        <v>559</v>
      </c>
      <c r="E49" s="1304">
        <v>0</v>
      </c>
      <c r="F49" s="1942">
        <v>0</v>
      </c>
      <c r="G49" s="1396">
        <v>443</v>
      </c>
      <c r="H49" s="1304">
        <v>0</v>
      </c>
      <c r="I49" s="1330">
        <v>0</v>
      </c>
      <c r="J49" s="1396">
        <v>243</v>
      </c>
      <c r="K49" s="1304">
        <v>0</v>
      </c>
      <c r="L49" s="1942">
        <v>0</v>
      </c>
      <c r="M49" s="1216"/>
      <c r="N49" s="1216"/>
      <c r="O49" s="1217"/>
      <c r="P49" s="717"/>
      <c r="Q49" s="717"/>
      <c r="R49" s="717"/>
    </row>
    <row r="50" spans="1:19" s="722" customFormat="1">
      <c r="A50" s="1385"/>
      <c r="B50" s="247"/>
      <c r="C50" s="717"/>
      <c r="D50" s="1386">
        <v>1356</v>
      </c>
      <c r="E50" s="1151">
        <v>1</v>
      </c>
      <c r="F50" s="1941">
        <v>0</v>
      </c>
      <c r="G50" s="1386">
        <v>443</v>
      </c>
      <c r="H50" s="1151">
        <v>0</v>
      </c>
      <c r="I50" s="847">
        <v>0</v>
      </c>
      <c r="J50" s="1386">
        <v>243</v>
      </c>
      <c r="K50" s="1560">
        <v>0</v>
      </c>
      <c r="L50" s="2336">
        <v>0</v>
      </c>
      <c r="M50" s="1216"/>
      <c r="N50" s="1216"/>
      <c r="O50" s="1217"/>
      <c r="P50" s="717"/>
      <c r="Q50" s="717"/>
      <c r="R50" s="717"/>
    </row>
    <row r="51" spans="1:19" s="722" customFormat="1" ht="18.75" customHeight="1" thickBot="1">
      <c r="A51" s="727" t="s">
        <v>6</v>
      </c>
      <c r="B51" s="728"/>
      <c r="C51" s="729"/>
      <c r="D51" s="1556">
        <v>125569</v>
      </c>
      <c r="E51" s="1149">
        <v>452</v>
      </c>
      <c r="F51" s="1557">
        <v>201</v>
      </c>
      <c r="G51" s="1556">
        <v>121953</v>
      </c>
      <c r="H51" s="1149">
        <v>521</v>
      </c>
      <c r="I51" s="1313">
        <v>221</v>
      </c>
      <c r="J51" s="838">
        <v>119076</v>
      </c>
      <c r="K51" s="839">
        <v>434</v>
      </c>
      <c r="L51" s="2337">
        <v>200</v>
      </c>
      <c r="M51" s="1216"/>
      <c r="N51" s="1216"/>
      <c r="O51" s="1216"/>
      <c r="P51" s="717"/>
      <c r="Q51" s="717"/>
      <c r="R51" s="717"/>
    </row>
    <row r="52" spans="1:19" ht="9.9499999999999993" customHeight="1">
      <c r="A52" s="14"/>
      <c r="B52" s="259"/>
      <c r="C52" s="259"/>
      <c r="D52" s="259"/>
      <c r="E52" s="259"/>
      <c r="F52" s="259"/>
      <c r="G52" s="259"/>
      <c r="H52" s="259"/>
      <c r="I52" s="259"/>
      <c r="J52" s="259"/>
      <c r="K52" s="259"/>
      <c r="L52" s="259"/>
      <c r="M52" s="367"/>
      <c r="N52" s="367"/>
      <c r="O52" s="367"/>
      <c r="P52" s="259"/>
      <c r="Q52" s="259"/>
      <c r="R52" s="259"/>
      <c r="S52" s="14"/>
    </row>
    <row r="53" spans="1:19" s="19" customFormat="1">
      <c r="A53" s="802" t="s">
        <v>367</v>
      </c>
      <c r="B53" s="260"/>
      <c r="C53" s="260"/>
      <c r="D53" s="260"/>
      <c r="E53" s="260"/>
      <c r="F53" s="260"/>
    </row>
    <row r="54" spans="1:19" s="19" customFormat="1">
      <c r="A54" s="802" t="s">
        <v>383</v>
      </c>
      <c r="B54" s="260"/>
      <c r="C54" s="260"/>
      <c r="D54" s="260"/>
      <c r="E54" s="260"/>
      <c r="F54" s="260"/>
    </row>
    <row r="55" spans="1:19" s="19" customFormat="1">
      <c r="A55" s="802" t="s">
        <v>382</v>
      </c>
      <c r="B55" s="260"/>
      <c r="C55" s="260"/>
      <c r="D55" s="260"/>
      <c r="E55" s="260"/>
      <c r="F55" s="260"/>
    </row>
    <row r="56" spans="1:19" s="19" customFormat="1">
      <c r="A56" s="803" t="s">
        <v>384</v>
      </c>
      <c r="B56" s="260"/>
      <c r="C56" s="260"/>
      <c r="D56" s="260"/>
      <c r="E56" s="260"/>
      <c r="F56" s="260"/>
    </row>
    <row r="57" spans="1:19" s="19" customFormat="1">
      <c r="A57" s="802" t="s">
        <v>432</v>
      </c>
      <c r="B57" s="260"/>
      <c r="C57" s="260"/>
      <c r="D57" s="260"/>
      <c r="E57" s="260"/>
      <c r="F57" s="260"/>
    </row>
    <row r="58" spans="1:19" s="19" customFormat="1">
      <c r="A58" s="802" t="s">
        <v>433</v>
      </c>
      <c r="B58" s="260"/>
      <c r="C58" s="260"/>
      <c r="D58" s="260"/>
      <c r="E58" s="260"/>
      <c r="F58" s="260"/>
    </row>
    <row r="59" spans="1:19" s="19" customFormat="1"/>
    <row r="60" spans="1:19">
      <c r="A60" s="14"/>
      <c r="B60" s="14"/>
      <c r="C60" s="14"/>
      <c r="D60" s="14"/>
      <c r="E60" s="14"/>
      <c r="F60" s="14"/>
      <c r="G60" s="14"/>
      <c r="H60" s="14"/>
      <c r="I60" s="20"/>
      <c r="J60" s="14"/>
      <c r="K60" s="14"/>
      <c r="L60" s="20"/>
      <c r="M60" s="19"/>
      <c r="N60" s="19"/>
      <c r="O60" s="19"/>
      <c r="R60" s="19"/>
    </row>
    <row r="61" spans="1:19">
      <c r="I61" s="19"/>
      <c r="L61" s="19"/>
      <c r="M61" s="19"/>
      <c r="N61" s="19"/>
      <c r="O61" s="19"/>
      <c r="R61" s="19"/>
    </row>
    <row r="62" spans="1:19">
      <c r="I62" s="19"/>
      <c r="L62" s="19"/>
      <c r="M62" s="19"/>
      <c r="N62" s="19"/>
      <c r="O62" s="19"/>
      <c r="R62" s="19"/>
    </row>
    <row r="63" spans="1:19">
      <c r="I63" s="19"/>
      <c r="L63" s="19"/>
      <c r="M63" s="19"/>
      <c r="N63" s="19"/>
      <c r="O63" s="19"/>
      <c r="R63" s="19"/>
    </row>
    <row r="64" spans="1:19">
      <c r="I64" s="19"/>
      <c r="L64" s="19"/>
      <c r="M64" s="19"/>
      <c r="N64" s="19"/>
      <c r="O64" s="19"/>
      <c r="R64" s="19"/>
    </row>
    <row r="65" spans="9:18">
      <c r="I65" s="19"/>
      <c r="L65" s="19"/>
      <c r="M65" s="19"/>
      <c r="N65" s="19"/>
      <c r="O65" s="19"/>
      <c r="R65" s="19"/>
    </row>
    <row r="66" spans="9:18">
      <c r="I66" s="19"/>
      <c r="L66" s="19"/>
      <c r="M66" s="19"/>
      <c r="N66" s="19"/>
      <c r="O66" s="19"/>
      <c r="R66" s="19"/>
    </row>
    <row r="67" spans="9:18">
      <c r="I67" s="19"/>
      <c r="L67" s="19"/>
      <c r="M67" s="19"/>
      <c r="N67" s="19"/>
      <c r="O67" s="19"/>
      <c r="R67" s="19"/>
    </row>
    <row r="68" spans="9:18">
      <c r="I68" s="19"/>
      <c r="L68" s="19"/>
      <c r="M68" s="19"/>
      <c r="N68" s="19"/>
      <c r="O68" s="19"/>
      <c r="R68" s="19"/>
    </row>
    <row r="69" spans="9:18">
      <c r="I69" s="19"/>
      <c r="L69" s="19"/>
      <c r="M69" s="19"/>
      <c r="N69" s="19"/>
      <c r="O69" s="19"/>
      <c r="R69" s="19"/>
    </row>
    <row r="70" spans="9:18">
      <c r="I70" s="19"/>
      <c r="L70" s="19"/>
      <c r="M70" s="19"/>
      <c r="N70" s="19"/>
      <c r="O70" s="19"/>
      <c r="R70" s="19"/>
    </row>
    <row r="71" spans="9:18">
      <c r="I71" s="19"/>
      <c r="L71" s="19"/>
      <c r="M71" s="19"/>
      <c r="N71" s="19"/>
      <c r="O71" s="19"/>
      <c r="R71" s="19"/>
    </row>
    <row r="72" spans="9:18">
      <c r="I72" s="19"/>
      <c r="L72" s="19"/>
      <c r="M72" s="19"/>
      <c r="N72" s="19"/>
      <c r="O72" s="19"/>
      <c r="R72" s="19"/>
    </row>
    <row r="73" spans="9:18">
      <c r="I73" s="19"/>
      <c r="L73" s="19"/>
      <c r="M73" s="19"/>
      <c r="N73" s="19"/>
      <c r="O73" s="19"/>
      <c r="R73" s="19"/>
    </row>
    <row r="74" spans="9:18">
      <c r="I74" s="19"/>
      <c r="L74" s="19"/>
      <c r="O74" s="19"/>
      <c r="R74" s="19"/>
    </row>
    <row r="75" spans="9:18">
      <c r="I75" s="19"/>
      <c r="L75" s="19"/>
      <c r="O75" s="19"/>
      <c r="R75" s="19"/>
    </row>
    <row r="76" spans="9:18">
      <c r="I76" s="19"/>
      <c r="L76" s="19"/>
      <c r="O76" s="19"/>
      <c r="R76" s="19"/>
    </row>
    <row r="77" spans="9:18">
      <c r="I77" s="19"/>
      <c r="L77" s="19"/>
      <c r="O77" s="19"/>
      <c r="R77" s="19"/>
    </row>
    <row r="78" spans="9:18">
      <c r="I78" s="19"/>
      <c r="L78" s="19"/>
      <c r="O78" s="19"/>
      <c r="R78" s="19"/>
    </row>
    <row r="79" spans="9:18">
      <c r="I79" s="19"/>
      <c r="L79" s="19"/>
      <c r="O79" s="19"/>
      <c r="R79" s="19"/>
    </row>
  </sheetData>
  <mergeCells count="18">
    <mergeCell ref="A1:L1"/>
    <mergeCell ref="S4:U4"/>
    <mergeCell ref="P29:R29"/>
    <mergeCell ref="S29:U29"/>
    <mergeCell ref="P4:R4"/>
    <mergeCell ref="A3:C4"/>
    <mergeCell ref="D4:F4"/>
    <mergeCell ref="G4:I4"/>
    <mergeCell ref="A28:C29"/>
    <mergeCell ref="D29:F29"/>
    <mergeCell ref="G29:I29"/>
    <mergeCell ref="J29:L29"/>
    <mergeCell ref="M29:O29"/>
    <mergeCell ref="M4:O4"/>
    <mergeCell ref="D28:L28"/>
    <mergeCell ref="D3:I3"/>
    <mergeCell ref="J3:L3"/>
    <mergeCell ref="J4:L4"/>
  </mergeCells>
  <printOptions horizontalCentered="1"/>
  <pageMargins left="0.19685039370078741" right="0.19685039370078741" top="0.31496062992125984" bottom="0.31496062992125984" header="0.15748031496062992" footer="0.15748031496062992"/>
  <pageSetup scale="56" orientation="landscape" r:id="rId1"/>
  <headerFooter scaleWithDoc="0" alignWithMargins="0">
    <oddFooter>&amp;L&amp;"MetaBookLF-Roman,Italique"&amp;8National Bank of Canada - Supplementary Financial Information&amp;R&amp;"MetaBookLF-Roman,Italique"&amp;8page &amp;P</oddFooter>
  </headerFooter>
  <legacyDrawing r:id="rId2"/>
  <oleObjects>
    <oleObject progId="Word.Document.8" shapeId="126978" r:id="rId3"/>
  </oleObjects>
</worksheet>
</file>

<file path=xl/worksheets/sheet23.xml><?xml version="1.0" encoding="utf-8"?>
<worksheet xmlns="http://schemas.openxmlformats.org/spreadsheetml/2006/main" xmlns:r="http://schemas.openxmlformats.org/officeDocument/2006/relationships">
  <sheetPr transitionEvaluation="1" codeName="Feuil11">
    <tabColor rgb="FF99FF99"/>
    <pageSetUpPr fitToPage="1"/>
  </sheetPr>
  <dimension ref="A1:R38"/>
  <sheetViews>
    <sheetView showGridLines="0" showZeros="0" defaultGridColor="0" view="pageBreakPreview" colorId="22" zoomScale="85" zoomScaleNormal="85" zoomScaleSheetLayoutView="85" workbookViewId="0">
      <selection activeCell="F10" sqref="F10"/>
    </sheetView>
  </sheetViews>
  <sheetFormatPr baseColWidth="10" defaultColWidth="8.88671875" defaultRowHeight="15"/>
  <cols>
    <col min="1" max="1" width="2.77734375" style="3" customWidth="1"/>
    <col min="2" max="2" width="43.77734375" style="3" customWidth="1"/>
    <col min="3" max="3" width="14.44140625" style="3" customWidth="1"/>
    <col min="4" max="5" width="11.77734375" style="3" hidden="1" customWidth="1"/>
    <col min="6" max="15" width="11.77734375" style="3" customWidth="1"/>
    <col min="16" max="16" width="1.77734375" style="3" customWidth="1"/>
    <col min="17" max="16384" width="8.88671875" style="3"/>
  </cols>
  <sheetData>
    <row r="1" spans="1:18" ht="33" customHeight="1">
      <c r="A1" s="2635" t="s">
        <v>463</v>
      </c>
      <c r="B1" s="2635"/>
      <c r="C1" s="2635"/>
      <c r="D1" s="2635"/>
      <c r="E1" s="2635"/>
      <c r="F1" s="2635"/>
      <c r="G1" s="2635"/>
      <c r="H1" s="2635"/>
      <c r="I1" s="2635"/>
      <c r="J1" s="2635"/>
      <c r="K1" s="2635"/>
      <c r="L1" s="2635"/>
      <c r="M1" s="2635"/>
      <c r="N1" s="2635"/>
      <c r="O1" s="2635"/>
      <c r="P1" s="193"/>
      <c r="Q1" s="193"/>
      <c r="R1" s="194"/>
    </row>
    <row r="2" spans="1:18" ht="12" customHeight="1" thickBot="1"/>
    <row r="3" spans="1:18" ht="17.25" customHeight="1" thickBot="1">
      <c r="A3" s="195" t="s">
        <v>198</v>
      </c>
      <c r="B3" s="195"/>
      <c r="C3" s="197"/>
      <c r="D3" s="2691">
        <f>+Highlights!E3</f>
        <v>2017</v>
      </c>
      <c r="E3" s="2691"/>
      <c r="F3" s="2691"/>
      <c r="G3" s="2692"/>
      <c r="H3" s="2691">
        <f>+Highlights!I3</f>
        <v>2016</v>
      </c>
      <c r="I3" s="2691"/>
      <c r="J3" s="2691"/>
      <c r="K3" s="2692"/>
      <c r="L3" s="2690">
        <f>+Highlights!M3</f>
        <v>2015</v>
      </c>
      <c r="M3" s="2691"/>
      <c r="N3" s="2691"/>
      <c r="O3" s="2692"/>
    </row>
    <row r="4" spans="1:18" s="14" customFormat="1" ht="17.25" customHeight="1" thickBot="1">
      <c r="A4" s="656" t="s">
        <v>122</v>
      </c>
      <c r="B4" s="688"/>
      <c r="C4" s="660"/>
      <c r="D4" s="200" t="s">
        <v>1</v>
      </c>
      <c r="E4" s="201" t="s">
        <v>2</v>
      </c>
      <c r="F4" s="200" t="s">
        <v>3</v>
      </c>
      <c r="G4" s="202" t="s">
        <v>4</v>
      </c>
      <c r="H4" s="200" t="s">
        <v>1</v>
      </c>
      <c r="I4" s="201" t="s">
        <v>2</v>
      </c>
      <c r="J4" s="200" t="s">
        <v>3</v>
      </c>
      <c r="K4" s="202" t="s">
        <v>4</v>
      </c>
      <c r="L4" s="203" t="s">
        <v>1</v>
      </c>
      <c r="M4" s="204" t="s">
        <v>2</v>
      </c>
      <c r="N4" s="205" t="s">
        <v>3</v>
      </c>
      <c r="O4" s="206" t="s">
        <v>4</v>
      </c>
    </row>
    <row r="5" spans="1:18" s="14" customFormat="1" ht="17.25" customHeight="1">
      <c r="A5" s="1262" t="s">
        <v>117</v>
      </c>
      <c r="B5" s="1259"/>
      <c r="C5" s="1260"/>
      <c r="D5" s="1224"/>
      <c r="E5" s="1263"/>
      <c r="F5" s="1263"/>
      <c r="G5" s="1208"/>
      <c r="H5" s="1224"/>
      <c r="I5" s="1263"/>
      <c r="J5" s="1263"/>
      <c r="K5" s="1208"/>
      <c r="L5" s="1224"/>
      <c r="M5" s="1263"/>
      <c r="N5" s="1263"/>
      <c r="O5" s="1208"/>
    </row>
    <row r="6" spans="1:18" ht="17.25" customHeight="1">
      <c r="A6" s="1261"/>
      <c r="B6" s="15" t="s">
        <v>17</v>
      </c>
      <c r="C6" s="212"/>
      <c r="D6" s="1244"/>
      <c r="E6" s="826"/>
      <c r="F6" s="826">
        <v>133</v>
      </c>
      <c r="G6" s="827">
        <v>136</v>
      </c>
      <c r="H6" s="1244">
        <v>131</v>
      </c>
      <c r="I6" s="826">
        <v>134</v>
      </c>
      <c r="J6" s="826">
        <v>141</v>
      </c>
      <c r="K6" s="827">
        <v>140</v>
      </c>
      <c r="L6" s="1244">
        <v>140</v>
      </c>
      <c r="M6" s="826">
        <v>140</v>
      </c>
      <c r="N6" s="826">
        <v>142</v>
      </c>
      <c r="O6" s="827">
        <v>135</v>
      </c>
      <c r="P6" s="19"/>
      <c r="Q6" s="19"/>
    </row>
    <row r="7" spans="1:18" ht="17.25" customHeight="1">
      <c r="A7" s="1261"/>
      <c r="B7" s="15" t="s">
        <v>18</v>
      </c>
      <c r="C7" s="212"/>
      <c r="D7" s="825"/>
      <c r="E7" s="826"/>
      <c r="F7" s="826">
        <v>271</v>
      </c>
      <c r="G7" s="827">
        <v>290</v>
      </c>
      <c r="H7" s="825">
        <v>343</v>
      </c>
      <c r="I7" s="826">
        <v>302</v>
      </c>
      <c r="J7" s="826">
        <v>362</v>
      </c>
      <c r="K7" s="827">
        <v>278</v>
      </c>
      <c r="L7" s="825">
        <v>303</v>
      </c>
      <c r="M7" s="826">
        <v>295</v>
      </c>
      <c r="N7" s="826">
        <v>287</v>
      </c>
      <c r="O7" s="827">
        <v>237</v>
      </c>
      <c r="P7" s="19"/>
      <c r="Q7" s="19"/>
    </row>
    <row r="8" spans="1:18" ht="17.25" customHeight="1">
      <c r="A8" s="211" t="s">
        <v>44</v>
      </c>
      <c r="B8" s="15"/>
      <c r="C8" s="212"/>
      <c r="D8" s="825"/>
      <c r="E8" s="826"/>
      <c r="F8" s="826">
        <v>7</v>
      </c>
      <c r="G8" s="827">
        <v>7</v>
      </c>
      <c r="H8" s="825">
        <v>10</v>
      </c>
      <c r="I8" s="826">
        <v>9</v>
      </c>
      <c r="J8" s="826">
        <v>12</v>
      </c>
      <c r="K8" s="827">
        <v>10</v>
      </c>
      <c r="L8" s="825">
        <v>8</v>
      </c>
      <c r="M8" s="826">
        <v>8</v>
      </c>
      <c r="N8" s="826">
        <v>5</v>
      </c>
      <c r="O8" s="827">
        <v>5</v>
      </c>
      <c r="P8" s="19"/>
      <c r="Q8" s="19"/>
    </row>
    <row r="9" spans="1:18" ht="17.25" customHeight="1">
      <c r="A9" s="211" t="s">
        <v>68</v>
      </c>
      <c r="B9" s="15"/>
      <c r="C9" s="212"/>
      <c r="D9" s="734"/>
      <c r="E9" s="1150"/>
      <c r="F9" s="1323">
        <v>6</v>
      </c>
      <c r="G9" s="1324">
        <v>6</v>
      </c>
      <c r="H9" s="734">
        <v>6</v>
      </c>
      <c r="I9" s="1150">
        <v>6</v>
      </c>
      <c r="J9" s="1323">
        <v>6</v>
      </c>
      <c r="K9" s="1324">
        <v>6</v>
      </c>
      <c r="L9" s="734">
        <v>6</v>
      </c>
      <c r="M9" s="1150">
        <v>6</v>
      </c>
      <c r="N9" s="1323">
        <v>12</v>
      </c>
      <c r="O9" s="1324">
        <v>12</v>
      </c>
      <c r="P9" s="19"/>
      <c r="Q9" s="19"/>
    </row>
    <row r="10" spans="1:18" ht="17.25" customHeight="1">
      <c r="A10" s="1261" t="s">
        <v>683</v>
      </c>
      <c r="B10" s="15"/>
      <c r="C10" s="1849"/>
      <c r="D10" s="1244"/>
      <c r="E10" s="1850"/>
      <c r="F10" s="1850"/>
      <c r="G10" s="1843"/>
      <c r="H10" s="1244"/>
      <c r="I10" s="1850"/>
      <c r="J10" s="1850"/>
      <c r="K10" s="1843"/>
      <c r="L10" s="1244"/>
      <c r="M10" s="1850"/>
      <c r="N10" s="1850"/>
      <c r="O10" s="1843"/>
      <c r="P10" s="19"/>
      <c r="Q10" s="19"/>
    </row>
    <row r="11" spans="1:18" ht="17.25" customHeight="1">
      <c r="A11" s="211"/>
      <c r="B11" s="15" t="s">
        <v>640</v>
      </c>
      <c r="C11" s="212"/>
      <c r="D11" s="1244"/>
      <c r="E11" s="826"/>
      <c r="F11" s="826">
        <v>0</v>
      </c>
      <c r="G11" s="827">
        <v>0</v>
      </c>
      <c r="H11" s="1244">
        <v>0</v>
      </c>
      <c r="I11" s="826">
        <v>0</v>
      </c>
      <c r="J11" s="826">
        <v>0</v>
      </c>
      <c r="K11" s="827">
        <v>0</v>
      </c>
      <c r="L11" s="1244">
        <v>0</v>
      </c>
      <c r="M11" s="826">
        <v>0</v>
      </c>
      <c r="N11" s="826">
        <v>0</v>
      </c>
      <c r="O11" s="827">
        <v>0</v>
      </c>
      <c r="P11" s="19"/>
      <c r="Q11" s="19"/>
    </row>
    <row r="12" spans="1:18" ht="17.25" customHeight="1">
      <c r="A12" s="211"/>
      <c r="B12" s="15" t="s">
        <v>681</v>
      </c>
      <c r="C12" s="212"/>
      <c r="D12" s="734"/>
      <c r="E12" s="1150"/>
      <c r="F12" s="826">
        <v>5</v>
      </c>
      <c r="G12" s="827">
        <v>3</v>
      </c>
      <c r="H12" s="734">
        <v>2</v>
      </c>
      <c r="I12" s="1150">
        <v>1</v>
      </c>
      <c r="J12" s="1944"/>
      <c r="K12" s="1945"/>
      <c r="L12" s="1946"/>
      <c r="M12" s="1944"/>
      <c r="N12" s="1944"/>
      <c r="O12" s="1945"/>
      <c r="P12" s="19"/>
      <c r="Q12" s="19"/>
    </row>
    <row r="13" spans="1:18" ht="17.25" customHeight="1">
      <c r="A13" s="211" t="s">
        <v>10</v>
      </c>
      <c r="B13" s="15"/>
      <c r="C13" s="212"/>
      <c r="D13" s="825"/>
      <c r="E13" s="826"/>
      <c r="F13" s="826">
        <v>0</v>
      </c>
      <c r="G13" s="827">
        <v>0</v>
      </c>
      <c r="H13" s="825">
        <v>0</v>
      </c>
      <c r="I13" s="826">
        <v>0</v>
      </c>
      <c r="J13" s="826">
        <v>0</v>
      </c>
      <c r="K13" s="827">
        <v>0</v>
      </c>
      <c r="L13" s="825">
        <v>0</v>
      </c>
      <c r="M13" s="826">
        <v>0</v>
      </c>
      <c r="N13" s="826">
        <v>0</v>
      </c>
      <c r="O13" s="827">
        <v>0</v>
      </c>
      <c r="P13" s="19"/>
      <c r="Q13" s="19"/>
    </row>
    <row r="14" spans="1:18" ht="17.25" customHeight="1">
      <c r="A14" s="213" t="s">
        <v>123</v>
      </c>
      <c r="B14" s="214"/>
      <c r="C14" s="215"/>
      <c r="D14" s="828">
        <f>SUM(D6:D13)</f>
        <v>0</v>
      </c>
      <c r="E14" s="829">
        <f>SUM(E6:E13)</f>
        <v>0</v>
      </c>
      <c r="F14" s="829">
        <v>422</v>
      </c>
      <c r="G14" s="830">
        <v>442</v>
      </c>
      <c r="H14" s="828">
        <v>492</v>
      </c>
      <c r="I14" s="829">
        <v>452</v>
      </c>
      <c r="J14" s="829">
        <v>521</v>
      </c>
      <c r="K14" s="830">
        <v>434</v>
      </c>
      <c r="L14" s="828">
        <v>457</v>
      </c>
      <c r="M14" s="829">
        <v>449</v>
      </c>
      <c r="N14" s="829">
        <v>446</v>
      </c>
      <c r="O14" s="830">
        <v>389</v>
      </c>
      <c r="P14" s="19"/>
      <c r="Q14" s="19"/>
    </row>
    <row r="15" spans="1:18" ht="9.9499999999999993" customHeight="1">
      <c r="A15" s="216"/>
      <c r="B15" s="15"/>
      <c r="C15" s="212"/>
      <c r="D15" s="1204"/>
      <c r="E15" s="1147"/>
      <c r="F15" s="1145"/>
      <c r="G15" s="1146"/>
      <c r="H15" s="1204"/>
      <c r="I15" s="1147"/>
      <c r="J15" s="1145"/>
      <c r="K15" s="1146"/>
      <c r="L15" s="1204"/>
      <c r="M15" s="1147"/>
      <c r="N15" s="1145"/>
      <c r="O15" s="1146"/>
      <c r="P15" s="19"/>
      <c r="Q15" s="19"/>
    </row>
    <row r="16" spans="1:18" ht="17.25" customHeight="1" thickBot="1">
      <c r="A16" s="217" t="s">
        <v>124</v>
      </c>
      <c r="B16" s="218"/>
      <c r="C16" s="199"/>
      <c r="D16" s="1203">
        <f>IF(BS!E17-BS!E16=0,0,D14/(BS!E17-BS!E16))</f>
        <v>0</v>
      </c>
      <c r="E16" s="1205">
        <f>IF(BS!F17-BS!F16=0,0,E14/(BS!F17-BS!F16))</f>
        <v>0</v>
      </c>
      <c r="F16" s="1205">
        <v>3.2330475687022608E-3</v>
      </c>
      <c r="G16" s="1236">
        <v>3.4621319526580872E-3</v>
      </c>
      <c r="H16" s="1203">
        <v>3.875266818421695E-3</v>
      </c>
      <c r="I16" s="1205">
        <v>3.5996145545476987E-3</v>
      </c>
      <c r="J16" s="1205">
        <v>4.2721376267906485E-3</v>
      </c>
      <c r="K16" s="1236">
        <v>3.6447310961066882E-3</v>
      </c>
      <c r="L16" s="1203">
        <v>3.9462208674777861E-3</v>
      </c>
      <c r="M16" s="1205">
        <v>3.9611472329313373E-3</v>
      </c>
      <c r="N16" s="1205">
        <v>4.0773415002056954E-3</v>
      </c>
      <c r="O16" s="1236">
        <v>3.6057246672351784E-3</v>
      </c>
      <c r="P16" s="19"/>
      <c r="Q16" s="19"/>
    </row>
    <row r="17" spans="1:17" ht="17.25" customHeight="1" thickBot="1">
      <c r="D17" s="19"/>
      <c r="E17" s="19"/>
      <c r="F17" s="219"/>
      <c r="G17" s="219"/>
      <c r="H17" s="19"/>
      <c r="I17" s="19"/>
      <c r="J17" s="219"/>
      <c r="K17" s="219"/>
      <c r="L17" s="19"/>
      <c r="M17" s="19"/>
      <c r="N17" s="219"/>
      <c r="O17" s="219"/>
      <c r="P17" s="19"/>
      <c r="Q17" s="19"/>
    </row>
    <row r="18" spans="1:17" ht="17.25" customHeight="1" thickBot="1">
      <c r="C18" s="702"/>
      <c r="D18" s="2688">
        <f>+D3</f>
        <v>2017</v>
      </c>
      <c r="E18" s="2688"/>
      <c r="F18" s="2688"/>
      <c r="G18" s="2689"/>
      <c r="H18" s="2688">
        <f>+H3</f>
        <v>2016</v>
      </c>
      <c r="I18" s="2688"/>
      <c r="J18" s="2688"/>
      <c r="K18" s="2689"/>
      <c r="L18" s="2687">
        <f>+L3</f>
        <v>2015</v>
      </c>
      <c r="M18" s="2688"/>
      <c r="N18" s="2688"/>
      <c r="O18" s="2689"/>
      <c r="P18" s="19"/>
      <c r="Q18" s="19"/>
    </row>
    <row r="19" spans="1:17" ht="17.25" customHeight="1" thickBot="1">
      <c r="A19" s="656" t="s">
        <v>125</v>
      </c>
      <c r="B19" s="688"/>
      <c r="C19" s="660"/>
      <c r="D19" s="200" t="s">
        <v>1</v>
      </c>
      <c r="E19" s="201" t="s">
        <v>2</v>
      </c>
      <c r="F19" s="200" t="s">
        <v>3</v>
      </c>
      <c r="G19" s="207" t="s">
        <v>4</v>
      </c>
      <c r="H19" s="200" t="s">
        <v>1</v>
      </c>
      <c r="I19" s="201" t="s">
        <v>2</v>
      </c>
      <c r="J19" s="200" t="s">
        <v>3</v>
      </c>
      <c r="K19" s="409" t="s">
        <v>4</v>
      </c>
      <c r="L19" s="712" t="s">
        <v>1</v>
      </c>
      <c r="M19" s="204" t="s">
        <v>2</v>
      </c>
      <c r="N19" s="205" t="s">
        <v>3</v>
      </c>
      <c r="O19" s="207" t="s">
        <v>4</v>
      </c>
      <c r="P19" s="19"/>
      <c r="Q19" s="19"/>
    </row>
    <row r="20" spans="1:17" ht="17.25" customHeight="1">
      <c r="A20" s="1262" t="s">
        <v>117</v>
      </c>
      <c r="B20" s="1259"/>
      <c r="C20" s="210"/>
      <c r="D20" s="850"/>
      <c r="E20" s="851"/>
      <c r="F20" s="851"/>
      <c r="G20" s="852"/>
      <c r="H20" s="850"/>
      <c r="I20" s="851"/>
      <c r="J20" s="851"/>
      <c r="K20" s="852"/>
      <c r="L20" s="850"/>
      <c r="M20" s="851"/>
      <c r="N20" s="851"/>
      <c r="O20" s="852"/>
      <c r="P20" s="19"/>
      <c r="Q20" s="19"/>
    </row>
    <row r="21" spans="1:17" ht="17.25" customHeight="1">
      <c r="A21" s="1261"/>
      <c r="B21" s="15" t="s">
        <v>17</v>
      </c>
      <c r="C21" s="212"/>
      <c r="D21" s="1244"/>
      <c r="E21" s="826"/>
      <c r="F21" s="826">
        <v>88</v>
      </c>
      <c r="G21" s="827">
        <v>89</v>
      </c>
      <c r="H21" s="1244">
        <v>85</v>
      </c>
      <c r="I21" s="826">
        <v>88</v>
      </c>
      <c r="J21" s="826">
        <v>96</v>
      </c>
      <c r="K21" s="827">
        <v>93</v>
      </c>
      <c r="L21" s="1244">
        <v>92</v>
      </c>
      <c r="M21" s="826">
        <v>89</v>
      </c>
      <c r="N21" s="826">
        <v>93</v>
      </c>
      <c r="O21" s="827">
        <v>88</v>
      </c>
      <c r="P21" s="19"/>
      <c r="Q21" s="19"/>
    </row>
    <row r="22" spans="1:17" ht="17.25" customHeight="1">
      <c r="A22" s="1261"/>
      <c r="B22" s="15" t="s">
        <v>18</v>
      </c>
      <c r="C22" s="212"/>
      <c r="D22" s="825"/>
      <c r="E22" s="826"/>
      <c r="F22" s="826">
        <v>119</v>
      </c>
      <c r="G22" s="827">
        <v>131</v>
      </c>
      <c r="H22" s="825">
        <v>190</v>
      </c>
      <c r="I22" s="826">
        <v>157</v>
      </c>
      <c r="J22" s="826">
        <v>197</v>
      </c>
      <c r="K22" s="827">
        <v>134</v>
      </c>
      <c r="L22" s="825">
        <v>157</v>
      </c>
      <c r="M22" s="826">
        <v>160</v>
      </c>
      <c r="N22" s="826">
        <v>153</v>
      </c>
      <c r="O22" s="827">
        <v>103</v>
      </c>
      <c r="P22" s="19"/>
      <c r="Q22" s="19"/>
    </row>
    <row r="23" spans="1:17" ht="17.25" customHeight="1">
      <c r="A23" s="211" t="s">
        <v>44</v>
      </c>
      <c r="B23" s="15"/>
      <c r="C23" s="212"/>
      <c r="D23" s="825"/>
      <c r="E23" s="826"/>
      <c r="F23" s="826">
        <v>4</v>
      </c>
      <c r="G23" s="827">
        <v>4</v>
      </c>
      <c r="H23" s="825">
        <v>5</v>
      </c>
      <c r="I23" s="826">
        <v>5</v>
      </c>
      <c r="J23" s="826">
        <v>7</v>
      </c>
      <c r="K23" s="827">
        <v>7</v>
      </c>
      <c r="L23" s="825">
        <v>5</v>
      </c>
      <c r="M23" s="826">
        <v>5</v>
      </c>
      <c r="N23" s="826">
        <v>3</v>
      </c>
      <c r="O23" s="827">
        <v>3</v>
      </c>
      <c r="P23" s="19"/>
      <c r="Q23" s="19"/>
    </row>
    <row r="24" spans="1:17" ht="17.25" customHeight="1">
      <c r="A24" s="211" t="s">
        <v>68</v>
      </c>
      <c r="B24" s="15"/>
      <c r="C24" s="212"/>
      <c r="D24" s="825"/>
      <c r="E24" s="826"/>
      <c r="F24" s="826">
        <v>0</v>
      </c>
      <c r="G24" s="827">
        <v>0</v>
      </c>
      <c r="H24" s="825">
        <v>0</v>
      </c>
      <c r="I24" s="826">
        <v>0</v>
      </c>
      <c r="J24" s="826">
        <v>0</v>
      </c>
      <c r="K24" s="827">
        <v>0</v>
      </c>
      <c r="L24" s="825">
        <v>0</v>
      </c>
      <c r="M24" s="826">
        <v>0</v>
      </c>
      <c r="N24" s="826">
        <v>0</v>
      </c>
      <c r="O24" s="827">
        <v>0</v>
      </c>
      <c r="P24" s="19"/>
      <c r="Q24" s="19"/>
    </row>
    <row r="25" spans="1:17" ht="17.25" customHeight="1">
      <c r="A25" s="1261" t="s">
        <v>683</v>
      </c>
      <c r="B25" s="15"/>
      <c r="C25" s="1849"/>
      <c r="D25" s="1244"/>
      <c r="E25" s="1850"/>
      <c r="F25" s="1850"/>
      <c r="G25" s="1843"/>
      <c r="H25" s="1244"/>
      <c r="I25" s="1850"/>
      <c r="J25" s="1850"/>
      <c r="K25" s="1843"/>
      <c r="L25" s="1244"/>
      <c r="M25" s="1850"/>
      <c r="N25" s="1850"/>
      <c r="O25" s="1843"/>
      <c r="P25" s="19"/>
      <c r="Q25" s="19"/>
    </row>
    <row r="26" spans="1:17" ht="17.25" customHeight="1">
      <c r="A26" s="211"/>
      <c r="B26" s="15" t="s">
        <v>640</v>
      </c>
      <c r="C26" s="212"/>
      <c r="D26" s="825"/>
      <c r="E26" s="826"/>
      <c r="F26" s="826">
        <v>0</v>
      </c>
      <c r="G26" s="827">
        <v>0</v>
      </c>
      <c r="H26" s="825">
        <v>0</v>
      </c>
      <c r="I26" s="826">
        <v>0</v>
      </c>
      <c r="J26" s="826">
        <v>0</v>
      </c>
      <c r="K26" s="827">
        <v>0</v>
      </c>
      <c r="L26" s="825">
        <v>0</v>
      </c>
      <c r="M26" s="826">
        <v>0</v>
      </c>
      <c r="N26" s="826">
        <v>0</v>
      </c>
      <c r="O26" s="827">
        <v>0</v>
      </c>
      <c r="P26" s="19"/>
      <c r="Q26" s="19"/>
    </row>
    <row r="27" spans="1:17" ht="17.25" customHeight="1">
      <c r="A27" s="211"/>
      <c r="B27" s="15" t="s">
        <v>681</v>
      </c>
      <c r="C27" s="212"/>
      <c r="D27" s="825"/>
      <c r="E27" s="826"/>
      <c r="F27" s="826">
        <v>2</v>
      </c>
      <c r="G27" s="827">
        <v>2</v>
      </c>
      <c r="H27" s="825">
        <v>1</v>
      </c>
      <c r="I27" s="826">
        <v>1</v>
      </c>
      <c r="J27" s="1944"/>
      <c r="K27" s="1945"/>
      <c r="L27" s="1947"/>
      <c r="M27" s="1944"/>
      <c r="N27" s="1944"/>
      <c r="O27" s="1945"/>
      <c r="P27" s="19"/>
      <c r="Q27" s="19"/>
    </row>
    <row r="28" spans="1:17" ht="17.25" customHeight="1">
      <c r="A28" s="1298" t="s">
        <v>10</v>
      </c>
      <c r="B28" s="1299"/>
      <c r="C28" s="221"/>
      <c r="D28" s="844"/>
      <c r="E28" s="836"/>
      <c r="F28" s="836">
        <v>0</v>
      </c>
      <c r="G28" s="845">
        <v>0</v>
      </c>
      <c r="H28" s="844">
        <v>0</v>
      </c>
      <c r="I28" s="836">
        <v>0</v>
      </c>
      <c r="J28" s="836">
        <v>0</v>
      </c>
      <c r="K28" s="845">
        <v>0</v>
      </c>
      <c r="L28" s="844">
        <v>0</v>
      </c>
      <c r="M28" s="836">
        <v>0</v>
      </c>
      <c r="N28" s="836">
        <v>0</v>
      </c>
      <c r="O28" s="845">
        <v>0</v>
      </c>
      <c r="P28" s="19"/>
      <c r="Q28" s="19"/>
    </row>
    <row r="29" spans="1:17" ht="17.25" customHeight="1">
      <c r="A29" s="1261" t="s">
        <v>622</v>
      </c>
      <c r="B29" s="15"/>
      <c r="C29" s="212"/>
      <c r="D29" s="1301">
        <f>SUM(D21+D22+D23+D26+D27+D28)</f>
        <v>0</v>
      </c>
      <c r="E29" s="1302">
        <f>SUM(E21+E22+E23+E26+E27+E28)</f>
        <v>0</v>
      </c>
      <c r="F29" s="1302">
        <v>213</v>
      </c>
      <c r="G29" s="1329">
        <v>226</v>
      </c>
      <c r="H29" s="2206">
        <v>281</v>
      </c>
      <c r="I29" s="1150">
        <v>251</v>
      </c>
      <c r="J29" s="1323">
        <v>300</v>
      </c>
      <c r="K29" s="1324">
        <v>234</v>
      </c>
      <c r="L29" s="2206">
        <v>254</v>
      </c>
      <c r="M29" s="1150">
        <v>254</v>
      </c>
      <c r="N29" s="1323">
        <v>249</v>
      </c>
      <c r="O29" s="1324">
        <v>194</v>
      </c>
      <c r="P29" s="19"/>
      <c r="Q29" s="19"/>
    </row>
    <row r="30" spans="1:17" ht="17.25" customHeight="1">
      <c r="A30" s="1261" t="s">
        <v>752</v>
      </c>
      <c r="B30" s="15"/>
      <c r="C30" s="212"/>
      <c r="D30" s="825"/>
      <c r="E30" s="826"/>
      <c r="F30" s="826">
        <v>-147</v>
      </c>
      <c r="G30" s="827">
        <v>-204</v>
      </c>
      <c r="H30" s="825">
        <v>-204</v>
      </c>
      <c r="I30" s="826">
        <v>-213</v>
      </c>
      <c r="J30" s="826">
        <v>-250</v>
      </c>
      <c r="K30" s="827">
        <v>0</v>
      </c>
      <c r="L30" s="825">
        <v>0</v>
      </c>
      <c r="M30" s="826">
        <v>0</v>
      </c>
      <c r="N30" s="826">
        <v>0</v>
      </c>
      <c r="O30" s="827">
        <v>0</v>
      </c>
      <c r="P30" s="19"/>
      <c r="Q30" s="19"/>
    </row>
    <row r="31" spans="1:17" ht="17.25" customHeight="1">
      <c r="A31" s="1300" t="s">
        <v>751</v>
      </c>
      <c r="B31" s="224"/>
      <c r="C31" s="695"/>
      <c r="D31" s="1303"/>
      <c r="E31" s="1304"/>
      <c r="F31" s="1304">
        <v>-406</v>
      </c>
      <c r="G31" s="1330">
        <v>-366</v>
      </c>
      <c r="H31" s="1303">
        <v>-366</v>
      </c>
      <c r="I31" s="1304">
        <v>-366</v>
      </c>
      <c r="J31" s="1304">
        <v>-366</v>
      </c>
      <c r="K31" s="1330">
        <v>-366</v>
      </c>
      <c r="L31" s="1303">
        <v>-366</v>
      </c>
      <c r="M31" s="1304">
        <v>-366</v>
      </c>
      <c r="N31" s="1304">
        <v>-366</v>
      </c>
      <c r="O31" s="1330">
        <v>-366</v>
      </c>
      <c r="P31" s="19"/>
      <c r="Q31" s="19"/>
    </row>
    <row r="32" spans="1:17" ht="17.25" customHeight="1">
      <c r="A32" s="223" t="s">
        <v>443</v>
      </c>
      <c r="B32" s="224"/>
      <c r="C32" s="225"/>
      <c r="D32" s="846">
        <f>SUM(D29:D31)</f>
        <v>0</v>
      </c>
      <c r="E32" s="832">
        <f>SUM(E29:E31)</f>
        <v>0</v>
      </c>
      <c r="F32" s="832">
        <v>-340</v>
      </c>
      <c r="G32" s="847">
        <v>-344</v>
      </c>
      <c r="H32" s="846">
        <v>-289</v>
      </c>
      <c r="I32" s="832">
        <v>-328</v>
      </c>
      <c r="J32" s="832">
        <v>-316</v>
      </c>
      <c r="K32" s="847">
        <v>-132</v>
      </c>
      <c r="L32" s="846">
        <v>-112</v>
      </c>
      <c r="M32" s="832">
        <v>-112</v>
      </c>
      <c r="N32" s="832">
        <v>-117</v>
      </c>
      <c r="O32" s="847">
        <v>-172</v>
      </c>
      <c r="P32" s="19"/>
      <c r="Q32" s="19"/>
    </row>
    <row r="33" spans="1:17" ht="9.9499999999999993" customHeight="1">
      <c r="A33" s="226"/>
      <c r="B33" s="15"/>
      <c r="C33" s="212"/>
      <c r="D33" s="742"/>
      <c r="E33" s="1152"/>
      <c r="F33" s="1315"/>
      <c r="G33" s="1237"/>
      <c r="H33" s="742"/>
      <c r="I33" s="1152"/>
      <c r="J33" s="1315"/>
      <c r="K33" s="1237"/>
      <c r="L33" s="742"/>
      <c r="M33" s="1152"/>
      <c r="N33" s="1315"/>
      <c r="O33" s="2207"/>
      <c r="P33" s="19"/>
      <c r="Q33" s="19"/>
    </row>
    <row r="34" spans="1:17" ht="17.25" customHeight="1" thickBot="1">
      <c r="A34" s="217" t="s">
        <v>124</v>
      </c>
      <c r="B34" s="218"/>
      <c r="C34" s="199"/>
      <c r="D34" s="1851">
        <f>IF(BS!E17-BS!E16=0,0,D32/(BS!E17-BS!E16))</f>
        <v>0</v>
      </c>
      <c r="E34" s="1852">
        <f>IF(BS!F17-BS!F16=0,0,E32/(BS!F17-BS!F16))</f>
        <v>0</v>
      </c>
      <c r="F34" s="1986">
        <v>-2.6048250553525323E-3</v>
      </c>
      <c r="G34" s="2208">
        <v>-2.694509936005389E-3</v>
      </c>
      <c r="H34" s="2209">
        <v>-2.2763254278940445E-3</v>
      </c>
      <c r="I34" s="2210">
        <v>-2.6121096767514275E-3</v>
      </c>
      <c r="J34" s="2211">
        <v>-2.5911621690323321E-3</v>
      </c>
      <c r="K34" s="2212">
        <v>-1.1085357250831401E-3</v>
      </c>
      <c r="L34" s="2209">
        <v>-9.6712633951315556E-4</v>
      </c>
      <c r="M34" s="2210">
        <v>-9.880812696844315E-4</v>
      </c>
      <c r="N34" s="2211">
        <v>-1.0696164922064269E-3</v>
      </c>
      <c r="O34" s="2212">
        <v>-1.5943049942530867E-3</v>
      </c>
      <c r="P34" s="19"/>
      <c r="Q34" s="19"/>
    </row>
    <row r="35" spans="1:17" ht="17.25" customHeight="1">
      <c r="A35" s="1848" t="s">
        <v>682</v>
      </c>
      <c r="B35" s="227"/>
      <c r="C35" s="227"/>
      <c r="D35" s="19"/>
      <c r="E35" s="19"/>
      <c r="F35" s="19"/>
      <c r="G35" s="19"/>
      <c r="H35" s="19"/>
      <c r="I35" s="19"/>
      <c r="J35" s="19"/>
      <c r="K35" s="19"/>
      <c r="L35" s="19"/>
      <c r="M35" s="19"/>
      <c r="N35" s="19"/>
      <c r="O35" s="19"/>
      <c r="P35" s="19"/>
      <c r="Q35" s="19"/>
    </row>
    <row r="36" spans="1:17" ht="31.5" customHeight="1">
      <c r="A36" s="2686" t="s">
        <v>754</v>
      </c>
      <c r="B36" s="2686"/>
      <c r="C36" s="2686"/>
      <c r="D36" s="2686"/>
      <c r="E36" s="2686"/>
      <c r="F36" s="2686"/>
      <c r="G36" s="2686"/>
      <c r="H36" s="2686"/>
      <c r="I36" s="2686"/>
      <c r="J36" s="2686"/>
      <c r="K36" s="2686"/>
      <c r="L36" s="2686"/>
      <c r="M36" s="2686"/>
      <c r="N36" s="2686"/>
      <c r="O36" s="2686"/>
      <c r="P36" s="19"/>
      <c r="Q36" s="19"/>
    </row>
    <row r="37" spans="1:17" ht="17.25" customHeight="1">
      <c r="A37" s="1848" t="s">
        <v>755</v>
      </c>
      <c r="B37" s="227"/>
      <c r="C37" s="227"/>
      <c r="D37" s="19"/>
      <c r="E37" s="19"/>
      <c r="F37" s="19"/>
      <c r="G37" s="19"/>
      <c r="H37" s="19"/>
      <c r="I37" s="19"/>
      <c r="J37" s="19"/>
      <c r="K37" s="19"/>
      <c r="L37" s="19"/>
      <c r="M37" s="19"/>
      <c r="N37" s="19"/>
      <c r="O37" s="19"/>
      <c r="P37" s="19"/>
      <c r="Q37" s="19"/>
    </row>
    <row r="38" spans="1:17" ht="9.9499999999999993" customHeight="1">
      <c r="A38" s="228"/>
      <c r="B38" s="227"/>
      <c r="C38" s="227"/>
      <c r="D38" s="227"/>
      <c r="E38" s="19"/>
      <c r="F38" s="19"/>
      <c r="G38" s="19"/>
      <c r="H38" s="227"/>
      <c r="I38" s="19"/>
      <c r="J38" s="19"/>
      <c r="K38" s="19"/>
      <c r="L38" s="227"/>
      <c r="M38" s="19"/>
      <c r="N38" s="19"/>
      <c r="O38" s="19"/>
      <c r="P38" s="227"/>
    </row>
  </sheetData>
  <mergeCells count="8">
    <mergeCell ref="A36:O36"/>
    <mergeCell ref="L18:O18"/>
    <mergeCell ref="A1:O1"/>
    <mergeCell ref="L3:O3"/>
    <mergeCell ref="H3:K3"/>
    <mergeCell ref="H18:K18"/>
    <mergeCell ref="D3:G3"/>
    <mergeCell ref="D18:G18"/>
  </mergeCells>
  <phoneticPr fontId="14" type="noConversion"/>
  <printOptions horizontalCentered="1"/>
  <pageMargins left="0.31496062992125984" right="0.31496062992125984" top="0.39370078740157483" bottom="0.39370078740157483" header="0.19685039370078741" footer="0.19685039370078741"/>
  <pageSetup scale="61" orientation="landscape" r:id="rId1"/>
  <headerFooter scaleWithDoc="0" alignWithMargins="0">
    <oddFooter>&amp;L&amp;"MetaBookLF-Roman,Italique"&amp;8National Bank of Canada - Supplementary Financial Information&amp;R&amp;"MetaBookLF-Roman,Italique"&amp;8page &amp;P</oddFooter>
  </headerFooter>
  <legacyDrawing r:id="rId2"/>
  <oleObjects>
    <oleObject progId="Word.Document.8" shapeId="90120" r:id="rId3"/>
  </oleObjects>
</worksheet>
</file>

<file path=xl/worksheets/sheet24.xml><?xml version="1.0" encoding="utf-8"?>
<worksheet xmlns="http://schemas.openxmlformats.org/spreadsheetml/2006/main" xmlns:r="http://schemas.openxmlformats.org/officeDocument/2006/relationships">
  <sheetPr transitionEvaluation="1" codeName="Feuil31">
    <tabColor rgb="FF99FF99"/>
    <pageSetUpPr fitToPage="1"/>
  </sheetPr>
  <dimension ref="A1:U80"/>
  <sheetViews>
    <sheetView showGridLines="0" showZeros="0" defaultGridColor="0" view="pageBreakPreview" colorId="22" zoomScale="85" zoomScaleNormal="85" zoomScaleSheetLayoutView="85" workbookViewId="0">
      <selection activeCell="G10" sqref="G10"/>
    </sheetView>
  </sheetViews>
  <sheetFormatPr baseColWidth="10" defaultColWidth="8.88671875" defaultRowHeight="15"/>
  <cols>
    <col min="1" max="1" width="5.21875" style="22" customWidth="1"/>
    <col min="2" max="2" width="26.88671875" style="22" customWidth="1"/>
    <col min="3" max="3" width="15.77734375" style="22" customWidth="1"/>
    <col min="4" max="5" width="8.77734375" style="22" hidden="1" customWidth="1"/>
    <col min="6" max="19" width="8.77734375" style="22" customWidth="1"/>
    <col min="20" max="20" width="1.77734375" style="32" customWidth="1"/>
    <col min="21" max="16384" width="8.88671875" style="22"/>
  </cols>
  <sheetData>
    <row r="1" spans="1:20" ht="33" customHeight="1">
      <c r="A1" s="2693" t="s">
        <v>201</v>
      </c>
      <c r="B1" s="2693"/>
      <c r="C1" s="2693"/>
      <c r="D1" s="2693"/>
      <c r="E1" s="2693"/>
      <c r="F1" s="2693"/>
      <c r="G1" s="2693"/>
      <c r="H1" s="2693"/>
      <c r="I1" s="2693"/>
      <c r="J1" s="2693"/>
      <c r="K1" s="2693"/>
      <c r="L1" s="2693"/>
      <c r="M1" s="2693"/>
      <c r="N1" s="2693"/>
      <c r="O1" s="2693"/>
      <c r="P1" s="2693"/>
      <c r="Q1" s="2693"/>
      <c r="R1" s="2693"/>
      <c r="S1" s="2693"/>
    </row>
    <row r="2" spans="1:20" ht="12" customHeight="1" thickBot="1">
      <c r="R2" s="358"/>
    </row>
    <row r="3" spans="1:20" ht="17.25" hidden="1" customHeight="1" thickBot="1">
      <c r="A3" s="102"/>
      <c r="B3" s="25"/>
      <c r="C3" s="616"/>
      <c r="D3" s="56"/>
      <c r="E3" s="56"/>
      <c r="F3" s="56"/>
      <c r="G3" s="56"/>
      <c r="H3" s="56"/>
      <c r="I3" s="56"/>
      <c r="J3" s="56"/>
      <c r="K3" s="56"/>
      <c r="L3" s="56"/>
      <c r="M3" s="56"/>
      <c r="N3" s="56"/>
      <c r="O3" s="56"/>
      <c r="P3" s="56"/>
      <c r="Q3" s="56"/>
      <c r="R3" s="135"/>
      <c r="S3" s="56"/>
    </row>
    <row r="4" spans="1:20" ht="17.25" customHeight="1" thickBot="1">
      <c r="A4" s="618" t="s">
        <v>198</v>
      </c>
      <c r="B4" s="619"/>
      <c r="C4" s="620"/>
      <c r="D4" s="2236">
        <f>+Highlights!E3</f>
        <v>2017</v>
      </c>
      <c r="E4" s="2237"/>
      <c r="F4" s="2702">
        <v>2017</v>
      </c>
      <c r="G4" s="2703"/>
      <c r="H4" s="2694">
        <f>+Highlights!I3</f>
        <v>2016</v>
      </c>
      <c r="I4" s="2695"/>
      <c r="J4" s="2695"/>
      <c r="K4" s="2701"/>
      <c r="L4" s="2694">
        <f>+Highlights!M3</f>
        <v>2015</v>
      </c>
      <c r="M4" s="2695"/>
      <c r="N4" s="2695"/>
      <c r="O4" s="2696"/>
      <c r="P4" s="2588" t="s">
        <v>187</v>
      </c>
      <c r="Q4" s="2590"/>
      <c r="R4" s="2588" t="s">
        <v>658</v>
      </c>
      <c r="S4" s="2590"/>
    </row>
    <row r="5" spans="1:20" s="56" customFormat="1" ht="20.100000000000001" customHeight="1" thickBot="1">
      <c r="A5" s="617" t="s">
        <v>541</v>
      </c>
      <c r="B5" s="136"/>
      <c r="C5" s="137"/>
      <c r="D5" s="138" t="s">
        <v>1</v>
      </c>
      <c r="E5" s="139" t="s">
        <v>2</v>
      </c>
      <c r="F5" s="138" t="s">
        <v>3</v>
      </c>
      <c r="G5" s="140" t="s">
        <v>4</v>
      </c>
      <c r="H5" s="138" t="s">
        <v>1</v>
      </c>
      <c r="I5" s="139" t="s">
        <v>2</v>
      </c>
      <c r="J5" s="138" t="s">
        <v>3</v>
      </c>
      <c r="K5" s="140" t="s">
        <v>4</v>
      </c>
      <c r="L5" s="138" t="s">
        <v>1</v>
      </c>
      <c r="M5" s="139" t="s">
        <v>2</v>
      </c>
      <c r="N5" s="138" t="s">
        <v>3</v>
      </c>
      <c r="O5" s="140" t="s">
        <v>4</v>
      </c>
      <c r="P5" s="141">
        <f>+Highlights!Q4</f>
        <v>2017</v>
      </c>
      <c r="Q5" s="1948">
        <f>+Highlights!R4</f>
        <v>2016</v>
      </c>
      <c r="R5" s="1949">
        <f>+Q5</f>
        <v>2016</v>
      </c>
      <c r="S5" s="142">
        <f>+Highlights!T4</f>
        <v>2015</v>
      </c>
      <c r="T5" s="55"/>
    </row>
    <row r="6" spans="1:20" s="148" customFormat="1" ht="17.25" customHeight="1">
      <c r="A6" s="143" t="s">
        <v>57</v>
      </c>
      <c r="B6" s="144"/>
      <c r="C6" s="145"/>
      <c r="D6" s="821">
        <f>E29</f>
        <v>422</v>
      </c>
      <c r="E6" s="1148">
        <f>F29</f>
        <v>422</v>
      </c>
      <c r="F6" s="1148">
        <v>442</v>
      </c>
      <c r="G6" s="1325">
        <v>492</v>
      </c>
      <c r="H6" s="821">
        <v>452</v>
      </c>
      <c r="I6" s="1148">
        <v>521</v>
      </c>
      <c r="J6" s="1148">
        <v>434</v>
      </c>
      <c r="K6" s="1325">
        <v>457</v>
      </c>
      <c r="L6" s="821">
        <v>449</v>
      </c>
      <c r="M6" s="1148">
        <v>446</v>
      </c>
      <c r="N6" s="1148">
        <v>389</v>
      </c>
      <c r="O6" s="1325">
        <v>486</v>
      </c>
      <c r="P6" s="1317">
        <v>492</v>
      </c>
      <c r="Q6" s="2162">
        <v>457</v>
      </c>
      <c r="R6" s="2163">
        <v>457</v>
      </c>
      <c r="S6" s="1325">
        <v>486</v>
      </c>
      <c r="T6" s="147"/>
    </row>
    <row r="7" spans="1:20" s="148" customFormat="1" ht="17.25" customHeight="1">
      <c r="A7" s="149" t="s">
        <v>126</v>
      </c>
      <c r="B7" s="150"/>
      <c r="C7" s="151"/>
      <c r="D7" s="825"/>
      <c r="E7" s="826"/>
      <c r="F7" s="826"/>
      <c r="G7" s="827"/>
      <c r="H7" s="825"/>
      <c r="I7" s="826"/>
      <c r="J7" s="826"/>
      <c r="K7" s="827"/>
      <c r="L7" s="825"/>
      <c r="M7" s="826"/>
      <c r="N7" s="826"/>
      <c r="O7" s="827"/>
      <c r="P7" s="2213"/>
      <c r="Q7" s="2214"/>
      <c r="R7" s="2215"/>
      <c r="S7" s="2216"/>
      <c r="T7" s="147"/>
    </row>
    <row r="8" spans="1:20" ht="17.25" customHeight="1">
      <c r="A8" s="1261" t="s">
        <v>608</v>
      </c>
      <c r="B8" s="15"/>
      <c r="C8" s="153"/>
      <c r="D8" s="825"/>
      <c r="E8" s="826"/>
      <c r="F8" s="826"/>
      <c r="G8" s="827"/>
      <c r="H8" s="825"/>
      <c r="I8" s="826"/>
      <c r="J8" s="826"/>
      <c r="K8" s="827"/>
      <c r="L8" s="825"/>
      <c r="M8" s="826"/>
      <c r="N8" s="826"/>
      <c r="O8" s="827"/>
      <c r="P8" s="825"/>
      <c r="Q8" s="2145"/>
      <c r="R8" s="1244"/>
      <c r="S8" s="827"/>
    </row>
    <row r="9" spans="1:20" ht="17.25" customHeight="1">
      <c r="A9" s="1261"/>
      <c r="B9" s="15" t="s">
        <v>17</v>
      </c>
      <c r="C9" s="153"/>
      <c r="D9" s="825"/>
      <c r="E9" s="826"/>
      <c r="F9" s="826">
        <v>-21</v>
      </c>
      <c r="G9" s="827">
        <v>-18</v>
      </c>
      <c r="H9" s="825">
        <v>-20</v>
      </c>
      <c r="I9" s="826">
        <v>-18</v>
      </c>
      <c r="J9" s="826">
        <v>-20</v>
      </c>
      <c r="K9" s="827">
        <v>-23</v>
      </c>
      <c r="L9" s="825">
        <v>-23</v>
      </c>
      <c r="M9" s="826">
        <v>-18</v>
      </c>
      <c r="N9" s="826">
        <v>-21</v>
      </c>
      <c r="O9" s="827">
        <v>-21</v>
      </c>
      <c r="P9" s="825">
        <v>-39</v>
      </c>
      <c r="Q9" s="2145">
        <v>-43</v>
      </c>
      <c r="R9" s="1244">
        <v>-81</v>
      </c>
      <c r="S9" s="827">
        <v>-83</v>
      </c>
    </row>
    <row r="10" spans="1:20" ht="17.25" customHeight="1">
      <c r="A10" s="1261"/>
      <c r="B10" s="15" t="s">
        <v>18</v>
      </c>
      <c r="C10" s="153"/>
      <c r="D10" s="825"/>
      <c r="E10" s="826"/>
      <c r="F10" s="826">
        <v>-33</v>
      </c>
      <c r="G10" s="827">
        <v>-10</v>
      </c>
      <c r="H10" s="825">
        <v>-19</v>
      </c>
      <c r="I10" s="826">
        <v>-66</v>
      </c>
      <c r="J10" s="826">
        <v>-5</v>
      </c>
      <c r="K10" s="827">
        <v>-20</v>
      </c>
      <c r="L10" s="825">
        <v>-11</v>
      </c>
      <c r="M10" s="826">
        <v>-16</v>
      </c>
      <c r="N10" s="826">
        <v>-15</v>
      </c>
      <c r="O10" s="827">
        <v>-62</v>
      </c>
      <c r="P10" s="825">
        <v>-43</v>
      </c>
      <c r="Q10" s="2145">
        <v>-25</v>
      </c>
      <c r="R10" s="1244">
        <v>-110</v>
      </c>
      <c r="S10" s="827">
        <v>-104</v>
      </c>
    </row>
    <row r="11" spans="1:20" ht="17.25" customHeight="1">
      <c r="A11" s="211" t="s">
        <v>609</v>
      </c>
      <c r="B11" s="15"/>
      <c r="C11" s="153"/>
      <c r="D11" s="825"/>
      <c r="E11" s="826"/>
      <c r="F11" s="826">
        <v>-1</v>
      </c>
      <c r="G11" s="827">
        <v>-3</v>
      </c>
      <c r="H11" s="825">
        <v>-1</v>
      </c>
      <c r="I11" s="826">
        <v>-2</v>
      </c>
      <c r="J11" s="826">
        <v>-1</v>
      </c>
      <c r="K11" s="827">
        <v>-2</v>
      </c>
      <c r="L11" s="1244">
        <v>-1</v>
      </c>
      <c r="M11" s="826">
        <v>-1</v>
      </c>
      <c r="N11" s="826">
        <v>-1</v>
      </c>
      <c r="O11" s="827">
        <v>-1</v>
      </c>
      <c r="P11" s="1244">
        <v>-4</v>
      </c>
      <c r="Q11" s="2145">
        <v>-3</v>
      </c>
      <c r="R11" s="1244">
        <v>-6</v>
      </c>
      <c r="S11" s="827">
        <v>-4</v>
      </c>
    </row>
    <row r="12" spans="1:20" ht="17.25" customHeight="1">
      <c r="A12" s="211" t="s">
        <v>610</v>
      </c>
      <c r="B12" s="15"/>
      <c r="C12" s="153"/>
      <c r="D12" s="1244"/>
      <c r="E12" s="826"/>
      <c r="F12" s="826">
        <v>0</v>
      </c>
      <c r="G12" s="827">
        <v>0</v>
      </c>
      <c r="H12" s="1244">
        <v>0</v>
      </c>
      <c r="I12" s="826">
        <v>0</v>
      </c>
      <c r="J12" s="826">
        <v>0</v>
      </c>
      <c r="K12" s="827">
        <v>0</v>
      </c>
      <c r="L12" s="1244">
        <v>0</v>
      </c>
      <c r="M12" s="826">
        <v>-6</v>
      </c>
      <c r="N12" s="826">
        <v>0</v>
      </c>
      <c r="O12" s="827">
        <v>0</v>
      </c>
      <c r="P12" s="1244">
        <v>0</v>
      </c>
      <c r="Q12" s="2145">
        <v>0</v>
      </c>
      <c r="R12" s="1244">
        <v>0</v>
      </c>
      <c r="S12" s="827">
        <v>-6</v>
      </c>
    </row>
    <row r="13" spans="1:20" ht="17.25" customHeight="1">
      <c r="A13" s="1261" t="s">
        <v>685</v>
      </c>
      <c r="B13" s="15"/>
      <c r="C13" s="1943"/>
      <c r="D13" s="1244"/>
      <c r="E13" s="1850"/>
      <c r="F13" s="1850"/>
      <c r="G13" s="1843"/>
      <c r="H13" s="1244"/>
      <c r="I13" s="1850"/>
      <c r="J13" s="1850"/>
      <c r="K13" s="1843"/>
      <c r="L13" s="1244"/>
      <c r="M13" s="1850"/>
      <c r="N13" s="1850"/>
      <c r="O13" s="1843"/>
      <c r="P13" s="1244"/>
      <c r="Q13" s="2145"/>
      <c r="R13" s="1244"/>
      <c r="S13" s="1843"/>
    </row>
    <row r="14" spans="1:20" ht="17.25" hidden="1" customHeight="1">
      <c r="A14" s="211"/>
      <c r="B14" s="15" t="s">
        <v>640</v>
      </c>
      <c r="C14" s="153"/>
      <c r="D14" s="1244"/>
      <c r="E14" s="826"/>
      <c r="F14" s="826">
        <v>0</v>
      </c>
      <c r="G14" s="827">
        <v>0</v>
      </c>
      <c r="H14" s="1244">
        <v>0</v>
      </c>
      <c r="I14" s="826">
        <v>0</v>
      </c>
      <c r="J14" s="826">
        <v>0</v>
      </c>
      <c r="K14" s="827">
        <v>0</v>
      </c>
      <c r="L14" s="1244">
        <v>0</v>
      </c>
      <c r="M14" s="826">
        <v>0</v>
      </c>
      <c r="N14" s="826">
        <v>0</v>
      </c>
      <c r="O14" s="827">
        <v>0</v>
      </c>
      <c r="P14" s="1244">
        <v>0</v>
      </c>
      <c r="Q14" s="2145">
        <v>0</v>
      </c>
      <c r="R14" s="1244">
        <v>0</v>
      </c>
      <c r="S14" s="827">
        <v>0</v>
      </c>
    </row>
    <row r="15" spans="1:20" ht="17.25" customHeight="1">
      <c r="A15" s="211"/>
      <c r="B15" s="15" t="s">
        <v>688</v>
      </c>
      <c r="C15" s="153"/>
      <c r="D15" s="1264"/>
      <c r="E15" s="1151"/>
      <c r="F15" s="1151">
        <v>0</v>
      </c>
      <c r="G15" s="827">
        <v>0</v>
      </c>
      <c r="H15" s="1244">
        <v>0</v>
      </c>
      <c r="I15" s="826">
        <v>0</v>
      </c>
      <c r="J15" s="1944"/>
      <c r="K15" s="1945"/>
      <c r="L15" s="1946"/>
      <c r="M15" s="1944"/>
      <c r="N15" s="1944"/>
      <c r="O15" s="1945"/>
      <c r="P15" s="1244">
        <v>0</v>
      </c>
      <c r="Q15" s="1950"/>
      <c r="R15" s="1244">
        <v>0</v>
      </c>
      <c r="S15" s="1945"/>
    </row>
    <row r="16" spans="1:20" ht="17.25" customHeight="1">
      <c r="A16" s="211" t="s">
        <v>342</v>
      </c>
      <c r="B16" s="15"/>
      <c r="C16" s="153"/>
      <c r="D16" s="846"/>
      <c r="E16" s="832"/>
      <c r="F16" s="832">
        <v>0</v>
      </c>
      <c r="G16" s="827">
        <v>0</v>
      </c>
      <c r="H16" s="1244">
        <v>0</v>
      </c>
      <c r="I16" s="826">
        <v>0</v>
      </c>
      <c r="J16" s="826">
        <v>0</v>
      </c>
      <c r="K16" s="827">
        <v>0</v>
      </c>
      <c r="L16" s="1244">
        <v>0</v>
      </c>
      <c r="M16" s="826">
        <v>0</v>
      </c>
      <c r="N16" s="826">
        <v>0</v>
      </c>
      <c r="O16" s="827">
        <v>0</v>
      </c>
      <c r="P16" s="1244">
        <v>0</v>
      </c>
      <c r="Q16" s="2145">
        <v>0</v>
      </c>
      <c r="R16" s="1244">
        <v>0</v>
      </c>
      <c r="S16" s="827">
        <v>0</v>
      </c>
    </row>
    <row r="17" spans="1:20" s="148" customFormat="1" ht="17.25" customHeight="1">
      <c r="A17" s="155" t="s">
        <v>127</v>
      </c>
      <c r="B17" s="156"/>
      <c r="C17" s="157"/>
      <c r="D17" s="828">
        <f>SUM(D8:D16)</f>
        <v>0</v>
      </c>
      <c r="E17" s="829">
        <f>SUM(E8:E16)</f>
        <v>0</v>
      </c>
      <c r="F17" s="829">
        <v>-55</v>
      </c>
      <c r="G17" s="830">
        <v>-31</v>
      </c>
      <c r="H17" s="828">
        <v>-40</v>
      </c>
      <c r="I17" s="829">
        <v>-86</v>
      </c>
      <c r="J17" s="829">
        <v>-26</v>
      </c>
      <c r="K17" s="830">
        <v>-45</v>
      </c>
      <c r="L17" s="828">
        <v>-35</v>
      </c>
      <c r="M17" s="829">
        <v>-41</v>
      </c>
      <c r="N17" s="829">
        <v>-37</v>
      </c>
      <c r="O17" s="830">
        <v>-84</v>
      </c>
      <c r="P17" s="828">
        <v>-86</v>
      </c>
      <c r="Q17" s="2160">
        <v>-71</v>
      </c>
      <c r="R17" s="2161">
        <v>-197</v>
      </c>
      <c r="S17" s="830">
        <v>-197</v>
      </c>
      <c r="T17" s="147"/>
    </row>
    <row r="18" spans="1:20" ht="17.25" customHeight="1">
      <c r="A18" s="158" t="s">
        <v>128</v>
      </c>
      <c r="B18" s="136"/>
      <c r="C18" s="153"/>
      <c r="D18" s="848"/>
      <c r="E18" s="1144"/>
      <c r="F18" s="1144"/>
      <c r="G18" s="1316"/>
      <c r="H18" s="848"/>
      <c r="I18" s="1144"/>
      <c r="J18" s="1144"/>
      <c r="K18" s="1316"/>
      <c r="L18" s="848"/>
      <c r="M18" s="1144"/>
      <c r="N18" s="1144"/>
      <c r="O18" s="1316"/>
      <c r="P18" s="848"/>
      <c r="Q18" s="2154"/>
      <c r="R18" s="2155"/>
      <c r="S18" s="1316"/>
    </row>
    <row r="19" spans="1:20" ht="17.25" customHeight="1">
      <c r="A19" s="1261" t="s">
        <v>608</v>
      </c>
      <c r="B19" s="15"/>
      <c r="C19" s="153"/>
      <c r="D19" s="825"/>
      <c r="E19" s="826"/>
      <c r="F19" s="826"/>
      <c r="G19" s="827"/>
      <c r="H19" s="825"/>
      <c r="I19" s="826"/>
      <c r="J19" s="826"/>
      <c r="K19" s="827"/>
      <c r="L19" s="825"/>
      <c r="M19" s="826"/>
      <c r="N19" s="826"/>
      <c r="O19" s="827"/>
      <c r="P19" s="825"/>
      <c r="Q19" s="2145"/>
      <c r="R19" s="1244"/>
      <c r="S19" s="827"/>
    </row>
    <row r="20" spans="1:20" ht="17.25" customHeight="1">
      <c r="A20" s="1261"/>
      <c r="B20" s="15" t="s">
        <v>17</v>
      </c>
      <c r="C20" s="153"/>
      <c r="D20" s="1244"/>
      <c r="E20" s="826"/>
      <c r="F20" s="826">
        <v>18</v>
      </c>
      <c r="G20" s="827">
        <v>23</v>
      </c>
      <c r="H20" s="1244">
        <v>17</v>
      </c>
      <c r="I20" s="826">
        <v>11</v>
      </c>
      <c r="J20" s="826">
        <v>21</v>
      </c>
      <c r="K20" s="827">
        <v>23</v>
      </c>
      <c r="L20" s="825">
        <v>23</v>
      </c>
      <c r="M20" s="826">
        <v>16</v>
      </c>
      <c r="N20" s="826">
        <v>28</v>
      </c>
      <c r="O20" s="827">
        <v>22</v>
      </c>
      <c r="P20" s="825">
        <v>41</v>
      </c>
      <c r="Q20" s="2145">
        <v>44</v>
      </c>
      <c r="R20" s="1244">
        <v>72</v>
      </c>
      <c r="S20" s="827">
        <v>89</v>
      </c>
    </row>
    <row r="21" spans="1:20" ht="17.25" customHeight="1">
      <c r="A21" s="1261"/>
      <c r="B21" s="15" t="s">
        <v>18</v>
      </c>
      <c r="C21" s="153"/>
      <c r="D21" s="825"/>
      <c r="E21" s="826"/>
      <c r="F21" s="826">
        <v>14</v>
      </c>
      <c r="G21" s="827">
        <v>-43</v>
      </c>
      <c r="H21" s="825">
        <v>60</v>
      </c>
      <c r="I21" s="826">
        <v>6</v>
      </c>
      <c r="J21" s="826">
        <v>89</v>
      </c>
      <c r="K21" s="827">
        <v>-5</v>
      </c>
      <c r="L21" s="825">
        <v>19</v>
      </c>
      <c r="M21" s="826">
        <v>24</v>
      </c>
      <c r="N21" s="826">
        <v>65</v>
      </c>
      <c r="O21" s="827">
        <v>-37</v>
      </c>
      <c r="P21" s="825">
        <v>-29</v>
      </c>
      <c r="Q21" s="2145">
        <v>84</v>
      </c>
      <c r="R21" s="1244">
        <v>150</v>
      </c>
      <c r="S21" s="827">
        <v>71</v>
      </c>
    </row>
    <row r="22" spans="1:20" ht="17.25" customHeight="1">
      <c r="A22" s="211" t="s">
        <v>609</v>
      </c>
      <c r="B22" s="15"/>
      <c r="C22" s="153"/>
      <c r="D22" s="825"/>
      <c r="E22" s="826"/>
      <c r="F22" s="826">
        <v>1</v>
      </c>
      <c r="G22" s="827">
        <v>0</v>
      </c>
      <c r="H22" s="825">
        <v>2</v>
      </c>
      <c r="I22" s="826">
        <v>-1</v>
      </c>
      <c r="J22" s="826">
        <v>3</v>
      </c>
      <c r="K22" s="827">
        <v>4</v>
      </c>
      <c r="L22" s="825">
        <v>1</v>
      </c>
      <c r="M22" s="826">
        <v>4</v>
      </c>
      <c r="N22" s="826">
        <v>1</v>
      </c>
      <c r="O22" s="827">
        <v>2</v>
      </c>
      <c r="P22" s="825">
        <v>1</v>
      </c>
      <c r="Q22" s="2145">
        <v>7</v>
      </c>
      <c r="R22" s="1244">
        <v>8</v>
      </c>
      <c r="S22" s="827">
        <v>8</v>
      </c>
    </row>
    <row r="23" spans="1:20" ht="17.25" customHeight="1">
      <c r="A23" s="211" t="s">
        <v>610</v>
      </c>
      <c r="B23" s="15"/>
      <c r="C23" s="153"/>
      <c r="D23" s="825"/>
      <c r="E23" s="826"/>
      <c r="F23" s="826">
        <v>0</v>
      </c>
      <c r="G23" s="827">
        <v>0</v>
      </c>
      <c r="H23" s="825">
        <v>0</v>
      </c>
      <c r="I23" s="826">
        <v>0</v>
      </c>
      <c r="J23" s="826">
        <v>0</v>
      </c>
      <c r="K23" s="827">
        <v>0</v>
      </c>
      <c r="L23" s="825">
        <v>0</v>
      </c>
      <c r="M23" s="826">
        <v>0</v>
      </c>
      <c r="N23" s="826">
        <v>0</v>
      </c>
      <c r="O23" s="827">
        <v>0</v>
      </c>
      <c r="P23" s="825">
        <v>0</v>
      </c>
      <c r="Q23" s="2145">
        <v>0</v>
      </c>
      <c r="R23" s="1244">
        <v>0</v>
      </c>
      <c r="S23" s="827">
        <v>0</v>
      </c>
    </row>
    <row r="24" spans="1:20" ht="17.25" customHeight="1">
      <c r="A24" s="1261" t="s">
        <v>685</v>
      </c>
      <c r="B24" s="15"/>
      <c r="C24" s="1943"/>
      <c r="D24" s="1244"/>
      <c r="E24" s="1850"/>
      <c r="F24" s="1850"/>
      <c r="G24" s="1843"/>
      <c r="H24" s="1244"/>
      <c r="I24" s="1850"/>
      <c r="J24" s="1850"/>
      <c r="K24" s="1843"/>
      <c r="L24" s="1244"/>
      <c r="M24" s="1850"/>
      <c r="N24" s="1850"/>
      <c r="O24" s="1843"/>
      <c r="P24" s="1244"/>
      <c r="Q24" s="2145"/>
      <c r="R24" s="1244"/>
      <c r="S24" s="1843"/>
    </row>
    <row r="25" spans="1:20" ht="17.25" hidden="1" customHeight="1">
      <c r="A25" s="211"/>
      <c r="B25" s="15" t="s">
        <v>640</v>
      </c>
      <c r="C25" s="153"/>
      <c r="D25" s="825"/>
      <c r="E25" s="826"/>
      <c r="F25" s="826">
        <v>0</v>
      </c>
      <c r="G25" s="827">
        <v>0</v>
      </c>
      <c r="H25" s="825">
        <v>0</v>
      </c>
      <c r="I25" s="826">
        <v>0</v>
      </c>
      <c r="J25" s="826">
        <v>0</v>
      </c>
      <c r="K25" s="827">
        <v>0</v>
      </c>
      <c r="L25" s="825">
        <v>0</v>
      </c>
      <c r="M25" s="826">
        <v>0</v>
      </c>
      <c r="N25" s="826">
        <v>0</v>
      </c>
      <c r="O25" s="827">
        <v>0</v>
      </c>
      <c r="P25" s="825">
        <v>0</v>
      </c>
      <c r="Q25" s="2145">
        <v>0</v>
      </c>
      <c r="R25" s="1244">
        <v>0</v>
      </c>
      <c r="S25" s="827">
        <v>0</v>
      </c>
    </row>
    <row r="26" spans="1:20" ht="17.25" customHeight="1">
      <c r="A26" s="211"/>
      <c r="B26" s="15" t="s">
        <v>688</v>
      </c>
      <c r="C26" s="153"/>
      <c r="D26" s="825"/>
      <c r="E26" s="826"/>
      <c r="F26" s="826">
        <v>2</v>
      </c>
      <c r="G26" s="827">
        <v>1</v>
      </c>
      <c r="H26" s="825">
        <v>1</v>
      </c>
      <c r="I26" s="826">
        <v>1</v>
      </c>
      <c r="J26" s="1944"/>
      <c r="K26" s="1945"/>
      <c r="L26" s="1947"/>
      <c r="M26" s="1944"/>
      <c r="N26" s="1944"/>
      <c r="O26" s="1945"/>
      <c r="P26" s="825">
        <v>3</v>
      </c>
      <c r="Q26" s="1950"/>
      <c r="R26" s="1244">
        <v>2</v>
      </c>
      <c r="S26" s="1945"/>
    </row>
    <row r="27" spans="1:20" ht="17.25" customHeight="1">
      <c r="A27" s="211" t="s">
        <v>342</v>
      </c>
      <c r="B27" s="15"/>
      <c r="C27" s="153"/>
      <c r="D27" s="844"/>
      <c r="E27" s="836"/>
      <c r="F27" s="836">
        <v>0</v>
      </c>
      <c r="G27" s="845">
        <v>0</v>
      </c>
      <c r="H27" s="844">
        <v>0</v>
      </c>
      <c r="I27" s="836">
        <v>0</v>
      </c>
      <c r="J27" s="836">
        <v>0</v>
      </c>
      <c r="K27" s="845">
        <v>0</v>
      </c>
      <c r="L27" s="844">
        <v>0</v>
      </c>
      <c r="M27" s="836">
        <v>0</v>
      </c>
      <c r="N27" s="836">
        <v>0</v>
      </c>
      <c r="O27" s="845">
        <v>0</v>
      </c>
      <c r="P27" s="844">
        <v>0</v>
      </c>
      <c r="Q27" s="2021">
        <v>0</v>
      </c>
      <c r="R27" s="2156">
        <v>0</v>
      </c>
      <c r="S27" s="845">
        <v>0</v>
      </c>
    </row>
    <row r="28" spans="1:20" s="148" customFormat="1" ht="17.25" customHeight="1">
      <c r="A28" s="155" t="s">
        <v>129</v>
      </c>
      <c r="B28" s="159"/>
      <c r="C28" s="157"/>
      <c r="D28" s="828">
        <f t="shared" ref="D28:K28" si="0">SUM(D19:D27)</f>
        <v>0</v>
      </c>
      <c r="E28" s="829">
        <f t="shared" si="0"/>
        <v>0</v>
      </c>
      <c r="F28" s="829">
        <v>35</v>
      </c>
      <c r="G28" s="830">
        <v>-19</v>
      </c>
      <c r="H28" s="828">
        <v>80</v>
      </c>
      <c r="I28" s="829">
        <v>17</v>
      </c>
      <c r="J28" s="829">
        <v>113</v>
      </c>
      <c r="K28" s="830">
        <v>22</v>
      </c>
      <c r="L28" s="828">
        <v>43</v>
      </c>
      <c r="M28" s="829">
        <v>44</v>
      </c>
      <c r="N28" s="829">
        <v>94</v>
      </c>
      <c r="O28" s="830">
        <v>-13</v>
      </c>
      <c r="P28" s="828">
        <v>16</v>
      </c>
      <c r="Q28" s="2160">
        <v>135</v>
      </c>
      <c r="R28" s="2161">
        <v>232</v>
      </c>
      <c r="S28" s="830">
        <v>168</v>
      </c>
      <c r="T28" s="147"/>
    </row>
    <row r="29" spans="1:20" s="148" customFormat="1" ht="17.25" customHeight="1" thickBot="1">
      <c r="A29" s="160" t="s">
        <v>53</v>
      </c>
      <c r="B29" s="161"/>
      <c r="C29" s="162"/>
      <c r="D29" s="828">
        <f t="shared" ref="D29:K29" si="1">D6+D17+D28</f>
        <v>422</v>
      </c>
      <c r="E29" s="1149">
        <f t="shared" si="1"/>
        <v>422</v>
      </c>
      <c r="F29" s="1149">
        <v>422</v>
      </c>
      <c r="G29" s="1313">
        <v>442</v>
      </c>
      <c r="H29" s="828">
        <v>492</v>
      </c>
      <c r="I29" s="1149">
        <v>452</v>
      </c>
      <c r="J29" s="1149">
        <v>521</v>
      </c>
      <c r="K29" s="1313">
        <v>434</v>
      </c>
      <c r="L29" s="828">
        <v>457</v>
      </c>
      <c r="M29" s="1149">
        <v>449</v>
      </c>
      <c r="N29" s="1149">
        <v>446</v>
      </c>
      <c r="O29" s="1313">
        <v>389</v>
      </c>
      <c r="P29" s="1312">
        <v>422</v>
      </c>
      <c r="Q29" s="1856">
        <v>521</v>
      </c>
      <c r="R29" s="1859">
        <v>492</v>
      </c>
      <c r="S29" s="1313">
        <v>457</v>
      </c>
      <c r="T29" s="147"/>
    </row>
    <row r="30" spans="1:20" s="148" customFormat="1" ht="9.9499999999999993" customHeight="1" thickBot="1">
      <c r="A30" s="163"/>
      <c r="B30" s="150"/>
      <c r="C30" s="102"/>
      <c r="D30" s="164"/>
      <c r="E30" s="165"/>
      <c r="F30" s="165"/>
      <c r="G30" s="165"/>
      <c r="H30" s="164"/>
      <c r="I30" s="165"/>
      <c r="J30" s="165"/>
      <c r="K30" s="165"/>
      <c r="L30" s="164"/>
      <c r="M30" s="165"/>
      <c r="N30" s="165"/>
      <c r="O30" s="165"/>
      <c r="P30" s="165"/>
      <c r="Q30" s="165"/>
      <c r="R30" s="146"/>
      <c r="S30" s="147"/>
      <c r="T30" s="147"/>
    </row>
    <row r="31" spans="1:20" ht="17.25" customHeight="1" thickBot="1">
      <c r="C31" s="127"/>
      <c r="D31" s="2697">
        <f>+D4</f>
        <v>2017</v>
      </c>
      <c r="E31" s="2698"/>
      <c r="F31" s="2698"/>
      <c r="G31" s="2699"/>
      <c r="H31" s="2697">
        <f>+H4</f>
        <v>2016</v>
      </c>
      <c r="I31" s="2698"/>
      <c r="J31" s="2698"/>
      <c r="K31" s="2699"/>
      <c r="L31" s="2697">
        <f>+L4</f>
        <v>2015</v>
      </c>
      <c r="M31" s="2698"/>
      <c r="N31" s="2698"/>
      <c r="O31" s="2699"/>
      <c r="P31" s="2588" t="s">
        <v>187</v>
      </c>
      <c r="Q31" s="2589"/>
      <c r="R31" s="2588" t="s">
        <v>658</v>
      </c>
      <c r="S31" s="2590"/>
    </row>
    <row r="32" spans="1:20" ht="17.25" customHeight="1" thickBot="1">
      <c r="A32" s="621" t="s">
        <v>476</v>
      </c>
      <c r="B32" s="622"/>
      <c r="C32" s="623"/>
      <c r="D32" s="704" t="s">
        <v>1</v>
      </c>
      <c r="E32" s="705" t="s">
        <v>2</v>
      </c>
      <c r="F32" s="706" t="s">
        <v>3</v>
      </c>
      <c r="G32" s="707" t="s">
        <v>4</v>
      </c>
      <c r="H32" s="704" t="s">
        <v>1</v>
      </c>
      <c r="I32" s="705" t="s">
        <v>2</v>
      </c>
      <c r="J32" s="706" t="s">
        <v>3</v>
      </c>
      <c r="K32" s="707" t="s">
        <v>4</v>
      </c>
      <c r="L32" s="704" t="s">
        <v>1</v>
      </c>
      <c r="M32" s="705" t="s">
        <v>2</v>
      </c>
      <c r="N32" s="706" t="s">
        <v>3</v>
      </c>
      <c r="O32" s="707" t="s">
        <v>4</v>
      </c>
      <c r="P32" s="771">
        <f>+P5</f>
        <v>2017</v>
      </c>
      <c r="Q32" s="1951">
        <f>+Q5</f>
        <v>2016</v>
      </c>
      <c r="R32" s="1952">
        <f>+R5</f>
        <v>2016</v>
      </c>
      <c r="S32" s="772">
        <f>+S5</f>
        <v>2015</v>
      </c>
    </row>
    <row r="33" spans="1:21" ht="17.25" customHeight="1">
      <c r="A33" s="166" t="s">
        <v>57</v>
      </c>
      <c r="B33" s="167"/>
      <c r="C33" s="168"/>
      <c r="D33" s="822">
        <f>E41</f>
        <v>422</v>
      </c>
      <c r="E33" s="1151">
        <f>+F29</f>
        <v>422</v>
      </c>
      <c r="F33" s="1151">
        <v>442</v>
      </c>
      <c r="G33" s="1326">
        <v>492</v>
      </c>
      <c r="H33" s="822">
        <v>452</v>
      </c>
      <c r="I33" s="1151">
        <v>521</v>
      </c>
      <c r="J33" s="1151">
        <v>434</v>
      </c>
      <c r="K33" s="1326">
        <v>457</v>
      </c>
      <c r="L33" s="822">
        <v>449</v>
      </c>
      <c r="M33" s="1151">
        <v>446</v>
      </c>
      <c r="N33" s="1151">
        <v>389</v>
      </c>
      <c r="O33" s="1326">
        <v>486</v>
      </c>
      <c r="P33" s="822">
        <v>492</v>
      </c>
      <c r="Q33" s="2164">
        <v>457</v>
      </c>
      <c r="R33" s="2217">
        <v>457</v>
      </c>
      <c r="S33" s="2218">
        <v>486</v>
      </c>
    </row>
    <row r="34" spans="1:21" ht="17.25" customHeight="1">
      <c r="A34" s="169" t="s">
        <v>522</v>
      </c>
      <c r="B34" s="150"/>
      <c r="C34" s="170"/>
      <c r="D34" s="825"/>
      <c r="E34" s="826"/>
      <c r="F34" s="826">
        <v>192</v>
      </c>
      <c r="G34" s="827">
        <v>79</v>
      </c>
      <c r="H34" s="825">
        <v>190</v>
      </c>
      <c r="I34" s="826">
        <v>204</v>
      </c>
      <c r="J34" s="826">
        <v>211</v>
      </c>
      <c r="K34" s="827">
        <v>145</v>
      </c>
      <c r="L34" s="825">
        <v>135</v>
      </c>
      <c r="M34" s="826">
        <v>149</v>
      </c>
      <c r="N34" s="826">
        <v>187</v>
      </c>
      <c r="O34" s="827">
        <v>107</v>
      </c>
      <c r="P34" s="825">
        <v>271</v>
      </c>
      <c r="Q34" s="2145">
        <v>356</v>
      </c>
      <c r="R34" s="2027">
        <v>750</v>
      </c>
      <c r="S34" s="1843">
        <v>578</v>
      </c>
    </row>
    <row r="35" spans="1:21" ht="17.25" customHeight="1">
      <c r="A35" s="169" t="s">
        <v>344</v>
      </c>
      <c r="B35" s="152"/>
      <c r="C35" s="127"/>
      <c r="D35" s="825"/>
      <c r="E35" s="826"/>
      <c r="F35" s="826">
        <v>-5</v>
      </c>
      <c r="G35" s="827">
        <v>-5</v>
      </c>
      <c r="H35" s="825">
        <v>-4</v>
      </c>
      <c r="I35" s="826">
        <v>-6</v>
      </c>
      <c r="J35" s="826">
        <v>-6</v>
      </c>
      <c r="K35" s="827">
        <v>-3</v>
      </c>
      <c r="L35" s="825">
        <v>-5</v>
      </c>
      <c r="M35" s="826">
        <v>-7</v>
      </c>
      <c r="N35" s="826">
        <v>-8</v>
      </c>
      <c r="O35" s="827">
        <v>-3</v>
      </c>
      <c r="P35" s="825">
        <v>-10</v>
      </c>
      <c r="Q35" s="2145">
        <v>-9</v>
      </c>
      <c r="R35" s="2027">
        <v>-19</v>
      </c>
      <c r="S35" s="1843">
        <v>-23</v>
      </c>
    </row>
    <row r="36" spans="1:21" ht="17.25" customHeight="1">
      <c r="A36" s="169" t="s">
        <v>345</v>
      </c>
      <c r="B36" s="152"/>
      <c r="C36" s="127"/>
      <c r="D36" s="825"/>
      <c r="E36" s="826"/>
      <c r="F36" s="826">
        <v>-121</v>
      </c>
      <c r="G36" s="827">
        <v>-60</v>
      </c>
      <c r="H36" s="825">
        <v>-80</v>
      </c>
      <c r="I36" s="826">
        <v>-158</v>
      </c>
      <c r="J36" s="826">
        <v>-66</v>
      </c>
      <c r="K36" s="827">
        <v>-91</v>
      </c>
      <c r="L36" s="825">
        <v>-64</v>
      </c>
      <c r="M36" s="826">
        <v>-78</v>
      </c>
      <c r="N36" s="826">
        <v>-62</v>
      </c>
      <c r="O36" s="827">
        <v>-100</v>
      </c>
      <c r="P36" s="825">
        <v>-181</v>
      </c>
      <c r="Q36" s="2145">
        <v>-157</v>
      </c>
      <c r="R36" s="2027">
        <v>-395</v>
      </c>
      <c r="S36" s="1843">
        <v>-304</v>
      </c>
    </row>
    <row r="37" spans="1:21" ht="17.25" customHeight="1">
      <c r="A37" s="169" t="s">
        <v>126</v>
      </c>
      <c r="B37" s="152"/>
      <c r="C37" s="127"/>
      <c r="D37" s="825"/>
      <c r="E37" s="826"/>
      <c r="F37" s="826">
        <v>-82</v>
      </c>
      <c r="G37" s="827">
        <v>-54</v>
      </c>
      <c r="H37" s="825">
        <v>-59</v>
      </c>
      <c r="I37" s="826">
        <v>-104</v>
      </c>
      <c r="J37" s="826">
        <v>-45</v>
      </c>
      <c r="K37" s="827">
        <v>-64</v>
      </c>
      <c r="L37" s="825">
        <v>-53</v>
      </c>
      <c r="M37" s="826">
        <v>-60</v>
      </c>
      <c r="N37" s="826">
        <v>-54</v>
      </c>
      <c r="O37" s="827">
        <v>-97</v>
      </c>
      <c r="P37" s="825">
        <v>-136</v>
      </c>
      <c r="Q37" s="2145">
        <v>-109</v>
      </c>
      <c r="R37" s="2027">
        <v>-272</v>
      </c>
      <c r="S37" s="1843">
        <v>-264</v>
      </c>
    </row>
    <row r="38" spans="1:21" ht="17.25" customHeight="1">
      <c r="A38" s="169" t="s">
        <v>346</v>
      </c>
      <c r="B38" s="152"/>
      <c r="C38" s="127"/>
      <c r="D38" s="825"/>
      <c r="E38" s="826"/>
      <c r="F38" s="826">
        <v>-5</v>
      </c>
      <c r="G38" s="827">
        <v>-7</v>
      </c>
      <c r="H38" s="825">
        <v>-7</v>
      </c>
      <c r="I38" s="826">
        <v>-6</v>
      </c>
      <c r="J38" s="826">
        <v>-5</v>
      </c>
      <c r="K38" s="827">
        <v>-4</v>
      </c>
      <c r="L38" s="825">
        <v>-5</v>
      </c>
      <c r="M38" s="826">
        <v>-5</v>
      </c>
      <c r="N38" s="826">
        <v>-7</v>
      </c>
      <c r="O38" s="827">
        <v>-5</v>
      </c>
      <c r="P38" s="825">
        <v>-12</v>
      </c>
      <c r="Q38" s="2145">
        <v>-9</v>
      </c>
      <c r="R38" s="2027">
        <v>-22</v>
      </c>
      <c r="S38" s="1843">
        <v>-22</v>
      </c>
    </row>
    <row r="39" spans="1:21" ht="17.25" customHeight="1">
      <c r="A39" s="169" t="s">
        <v>347</v>
      </c>
      <c r="B39" s="152"/>
      <c r="C39" s="127"/>
      <c r="D39" s="825"/>
      <c r="E39" s="826"/>
      <c r="F39" s="826">
        <v>0</v>
      </c>
      <c r="G39" s="827">
        <v>0</v>
      </c>
      <c r="H39" s="825">
        <v>0</v>
      </c>
      <c r="I39" s="826">
        <v>0</v>
      </c>
      <c r="J39" s="826">
        <v>0</v>
      </c>
      <c r="K39" s="827">
        <v>0</v>
      </c>
      <c r="L39" s="825">
        <v>0</v>
      </c>
      <c r="M39" s="826">
        <v>0</v>
      </c>
      <c r="N39" s="826">
        <v>0</v>
      </c>
      <c r="O39" s="827">
        <v>-1</v>
      </c>
      <c r="P39" s="825">
        <v>0</v>
      </c>
      <c r="Q39" s="2145">
        <v>0</v>
      </c>
      <c r="R39" s="2027">
        <v>0</v>
      </c>
      <c r="S39" s="1843">
        <v>-1</v>
      </c>
    </row>
    <row r="40" spans="1:21" ht="17.25" customHeight="1">
      <c r="A40" s="172" t="s">
        <v>348</v>
      </c>
      <c r="B40" s="173"/>
      <c r="C40" s="174"/>
      <c r="D40" s="825"/>
      <c r="E40" s="826"/>
      <c r="F40" s="826">
        <v>1</v>
      </c>
      <c r="G40" s="827">
        <v>-3</v>
      </c>
      <c r="H40" s="825">
        <v>0</v>
      </c>
      <c r="I40" s="826">
        <v>1</v>
      </c>
      <c r="J40" s="826">
        <v>-2</v>
      </c>
      <c r="K40" s="827">
        <v>-6</v>
      </c>
      <c r="L40" s="825">
        <v>0</v>
      </c>
      <c r="M40" s="826">
        <v>4</v>
      </c>
      <c r="N40" s="826">
        <v>1</v>
      </c>
      <c r="O40" s="827">
        <v>2</v>
      </c>
      <c r="P40" s="825">
        <v>-2</v>
      </c>
      <c r="Q40" s="2145">
        <v>-8</v>
      </c>
      <c r="R40" s="2027">
        <v>-7</v>
      </c>
      <c r="S40" s="1843">
        <v>7</v>
      </c>
    </row>
    <row r="41" spans="1:21" ht="17.25" customHeight="1" thickBot="1">
      <c r="A41" s="175" t="s">
        <v>53</v>
      </c>
      <c r="B41" s="176"/>
      <c r="C41" s="177"/>
      <c r="D41" s="849">
        <f>SUM(D33:D40)</f>
        <v>422</v>
      </c>
      <c r="E41" s="1153">
        <f>SUM(E33:E40)</f>
        <v>422</v>
      </c>
      <c r="F41" s="1153">
        <v>422</v>
      </c>
      <c r="G41" s="1331">
        <v>442</v>
      </c>
      <c r="H41" s="849">
        <v>492</v>
      </c>
      <c r="I41" s="1153">
        <v>452</v>
      </c>
      <c r="J41" s="1153">
        <v>521</v>
      </c>
      <c r="K41" s="1331">
        <v>434</v>
      </c>
      <c r="L41" s="849">
        <v>457</v>
      </c>
      <c r="M41" s="1153">
        <v>449</v>
      </c>
      <c r="N41" s="1153">
        <v>446</v>
      </c>
      <c r="O41" s="1331">
        <v>389</v>
      </c>
      <c r="P41" s="2219">
        <v>422</v>
      </c>
      <c r="Q41" s="2220">
        <v>521</v>
      </c>
      <c r="R41" s="849">
        <v>492</v>
      </c>
      <c r="S41" s="1331">
        <v>457</v>
      </c>
    </row>
    <row r="42" spans="1:21" ht="9.9499999999999993" customHeight="1" thickBot="1">
      <c r="D42" s="178"/>
      <c r="E42" s="178"/>
      <c r="F42" s="171"/>
      <c r="G42" s="171"/>
      <c r="H42" s="178"/>
      <c r="I42" s="178"/>
      <c r="J42" s="171"/>
      <c r="K42" s="171"/>
      <c r="L42" s="178"/>
      <c r="M42" s="178"/>
      <c r="N42" s="171"/>
      <c r="O42" s="171"/>
      <c r="P42" s="171"/>
      <c r="Q42" s="171"/>
      <c r="R42" s="171"/>
      <c r="S42" s="32"/>
    </row>
    <row r="43" spans="1:21" ht="17.25" customHeight="1" thickBot="1">
      <c r="C43" s="153"/>
      <c r="D43" s="2700">
        <f>+D31</f>
        <v>2017</v>
      </c>
      <c r="E43" s="2695"/>
      <c r="F43" s="2695"/>
      <c r="G43" s="2696"/>
      <c r="H43" s="2700">
        <f>+H31</f>
        <v>2016</v>
      </c>
      <c r="I43" s="2695"/>
      <c r="J43" s="2695"/>
      <c r="K43" s="2696"/>
      <c r="L43" s="2700">
        <f>+L31</f>
        <v>2015</v>
      </c>
      <c r="M43" s="2695"/>
      <c r="N43" s="2695"/>
      <c r="O43" s="2696"/>
      <c r="P43" s="2588" t="s">
        <v>187</v>
      </c>
      <c r="Q43" s="2589"/>
      <c r="R43" s="2588" t="s">
        <v>658</v>
      </c>
      <c r="S43" s="2590"/>
      <c r="T43" s="171"/>
      <c r="U43" s="179"/>
    </row>
    <row r="44" spans="1:21" ht="17.25" customHeight="1" thickBot="1">
      <c r="A44" s="624" t="s">
        <v>203</v>
      </c>
      <c r="B44" s="625"/>
      <c r="C44" s="626"/>
      <c r="D44" s="708" t="s">
        <v>1</v>
      </c>
      <c r="E44" s="705" t="s">
        <v>2</v>
      </c>
      <c r="F44" s="706" t="s">
        <v>3</v>
      </c>
      <c r="G44" s="709" t="s">
        <v>4</v>
      </c>
      <c r="H44" s="708" t="s">
        <v>1</v>
      </c>
      <c r="I44" s="705" t="s">
        <v>2</v>
      </c>
      <c r="J44" s="706" t="s">
        <v>3</v>
      </c>
      <c r="K44" s="709" t="s">
        <v>4</v>
      </c>
      <c r="L44" s="708" t="s">
        <v>1</v>
      </c>
      <c r="M44" s="705" t="s">
        <v>2</v>
      </c>
      <c r="N44" s="706" t="s">
        <v>3</v>
      </c>
      <c r="O44" s="709" t="s">
        <v>4</v>
      </c>
      <c r="P44" s="710">
        <f>+P32</f>
        <v>2017</v>
      </c>
      <c r="Q44" s="1948">
        <f>+Q32</f>
        <v>2016</v>
      </c>
      <c r="R44" s="1953">
        <f>+R32</f>
        <v>2016</v>
      </c>
      <c r="S44" s="1954">
        <f>+S5</f>
        <v>2015</v>
      </c>
      <c r="T44" s="171"/>
      <c r="U44" s="135"/>
    </row>
    <row r="45" spans="1:21" ht="17.25" customHeight="1">
      <c r="A45" s="180" t="s">
        <v>130</v>
      </c>
      <c r="B45" s="144"/>
      <c r="C45" s="145"/>
      <c r="D45" s="822">
        <f>E51</f>
        <v>762</v>
      </c>
      <c r="E45" s="1151">
        <f>F51</f>
        <v>762</v>
      </c>
      <c r="F45" s="1151">
        <v>786</v>
      </c>
      <c r="G45" s="1326">
        <v>781</v>
      </c>
      <c r="H45" s="822">
        <v>780</v>
      </c>
      <c r="I45" s="1151">
        <v>837</v>
      </c>
      <c r="J45" s="1151">
        <v>566</v>
      </c>
      <c r="K45" s="1326">
        <v>569</v>
      </c>
      <c r="L45" s="822">
        <v>561</v>
      </c>
      <c r="M45" s="1151">
        <v>563</v>
      </c>
      <c r="N45" s="1151">
        <v>561</v>
      </c>
      <c r="O45" s="1326">
        <v>604</v>
      </c>
      <c r="P45" s="822">
        <v>781</v>
      </c>
      <c r="Q45" s="2164">
        <v>569</v>
      </c>
      <c r="R45" s="2217">
        <v>569</v>
      </c>
      <c r="S45" s="2218">
        <v>604</v>
      </c>
      <c r="T45" s="154"/>
      <c r="U45" s="154"/>
    </row>
    <row r="46" spans="1:21" ht="17.25" customHeight="1">
      <c r="A46" s="158" t="s">
        <v>126</v>
      </c>
      <c r="B46" s="136"/>
      <c r="C46" s="153"/>
      <c r="D46" s="825"/>
      <c r="E46" s="826"/>
      <c r="F46" s="826">
        <v>-87</v>
      </c>
      <c r="G46" s="827">
        <v>-61</v>
      </c>
      <c r="H46" s="825">
        <v>-66</v>
      </c>
      <c r="I46" s="826">
        <v>-110</v>
      </c>
      <c r="J46" s="826">
        <v>-50</v>
      </c>
      <c r="K46" s="827">
        <v>-68</v>
      </c>
      <c r="L46" s="825">
        <v>-58</v>
      </c>
      <c r="M46" s="826">
        <v>-65</v>
      </c>
      <c r="N46" s="826">
        <v>-61</v>
      </c>
      <c r="O46" s="827">
        <v>-103</v>
      </c>
      <c r="P46" s="825">
        <v>-148</v>
      </c>
      <c r="Q46" s="2145">
        <v>-118</v>
      </c>
      <c r="R46" s="2027">
        <v>-294</v>
      </c>
      <c r="S46" s="1843">
        <v>-287</v>
      </c>
      <c r="T46" s="154"/>
      <c r="U46" s="154"/>
    </row>
    <row r="47" spans="1:21" ht="17.25" customHeight="1">
      <c r="A47" s="158" t="s">
        <v>349</v>
      </c>
      <c r="B47" s="136"/>
      <c r="C47" s="153"/>
      <c r="D47" s="825"/>
      <c r="E47" s="826"/>
      <c r="F47" s="826">
        <v>7</v>
      </c>
      <c r="G47" s="827">
        <v>6</v>
      </c>
      <c r="H47" s="825">
        <v>7</v>
      </c>
      <c r="I47" s="826">
        <v>8</v>
      </c>
      <c r="J47" s="826">
        <v>5</v>
      </c>
      <c r="K47" s="827">
        <v>5</v>
      </c>
      <c r="L47" s="825">
        <v>5</v>
      </c>
      <c r="M47" s="826">
        <v>6</v>
      </c>
      <c r="N47" s="826">
        <v>5</v>
      </c>
      <c r="O47" s="827">
        <v>5</v>
      </c>
      <c r="P47" s="825">
        <v>13</v>
      </c>
      <c r="Q47" s="2145">
        <v>10</v>
      </c>
      <c r="R47" s="2027">
        <v>25</v>
      </c>
      <c r="S47" s="1843">
        <v>21</v>
      </c>
      <c r="T47" s="154"/>
      <c r="U47" s="154"/>
    </row>
    <row r="48" spans="1:21" ht="17.25" customHeight="1">
      <c r="A48" s="149" t="s">
        <v>687</v>
      </c>
      <c r="B48" s="152"/>
      <c r="C48" s="153"/>
      <c r="D48" s="825"/>
      <c r="E48" s="826"/>
      <c r="F48" s="826">
        <v>56</v>
      </c>
      <c r="G48" s="827">
        <v>60</v>
      </c>
      <c r="H48" s="825">
        <v>59</v>
      </c>
      <c r="I48" s="826">
        <v>45</v>
      </c>
      <c r="J48" s="826">
        <v>317</v>
      </c>
      <c r="K48" s="827">
        <v>63</v>
      </c>
      <c r="L48" s="825">
        <v>61</v>
      </c>
      <c r="M48" s="826">
        <v>56</v>
      </c>
      <c r="N48" s="826">
        <v>57</v>
      </c>
      <c r="O48" s="827">
        <v>54</v>
      </c>
      <c r="P48" s="825">
        <v>116</v>
      </c>
      <c r="Q48" s="2145">
        <v>380</v>
      </c>
      <c r="R48" s="2027">
        <v>484</v>
      </c>
      <c r="S48" s="1843">
        <v>228</v>
      </c>
      <c r="T48" s="154"/>
      <c r="U48" s="154"/>
    </row>
    <row r="49" spans="1:21" ht="17.25" customHeight="1">
      <c r="A49" s="181" t="s">
        <v>350</v>
      </c>
      <c r="B49" s="56"/>
      <c r="C49" s="153"/>
      <c r="D49" s="825"/>
      <c r="E49" s="826"/>
      <c r="F49" s="826">
        <v>0</v>
      </c>
      <c r="G49" s="827">
        <v>0</v>
      </c>
      <c r="H49" s="825">
        <v>0</v>
      </c>
      <c r="I49" s="826">
        <v>0</v>
      </c>
      <c r="J49" s="826">
        <v>0</v>
      </c>
      <c r="K49" s="827">
        <v>0</v>
      </c>
      <c r="L49" s="825">
        <v>0</v>
      </c>
      <c r="M49" s="826">
        <v>0</v>
      </c>
      <c r="N49" s="826">
        <v>0</v>
      </c>
      <c r="O49" s="827">
        <v>1</v>
      </c>
      <c r="P49" s="825">
        <v>0</v>
      </c>
      <c r="Q49" s="2145">
        <v>0</v>
      </c>
      <c r="R49" s="2027">
        <v>0</v>
      </c>
      <c r="S49" s="1843">
        <v>1</v>
      </c>
      <c r="T49" s="55"/>
      <c r="U49" s="154"/>
    </row>
    <row r="50" spans="1:21" ht="17.25" customHeight="1">
      <c r="A50" s="158" t="s">
        <v>348</v>
      </c>
      <c r="B50" s="136"/>
      <c r="C50" s="153"/>
      <c r="D50" s="825"/>
      <c r="E50" s="826"/>
      <c r="F50" s="826">
        <v>0</v>
      </c>
      <c r="G50" s="827">
        <v>0</v>
      </c>
      <c r="H50" s="825">
        <v>1</v>
      </c>
      <c r="I50" s="826">
        <v>0</v>
      </c>
      <c r="J50" s="826">
        <v>-1</v>
      </c>
      <c r="K50" s="827">
        <v>-3</v>
      </c>
      <c r="L50" s="825">
        <v>0</v>
      </c>
      <c r="M50" s="826">
        <v>1</v>
      </c>
      <c r="N50" s="826">
        <v>1</v>
      </c>
      <c r="O50" s="827">
        <v>0</v>
      </c>
      <c r="P50" s="825">
        <v>0</v>
      </c>
      <c r="Q50" s="2145">
        <v>-4</v>
      </c>
      <c r="R50" s="2027">
        <v>-3</v>
      </c>
      <c r="S50" s="1843">
        <v>2</v>
      </c>
      <c r="T50" s="154"/>
      <c r="U50" s="154"/>
    </row>
    <row r="51" spans="1:21" ht="17.25" customHeight="1" thickBot="1">
      <c r="A51" s="182" t="s">
        <v>131</v>
      </c>
      <c r="B51" s="183"/>
      <c r="C51" s="184"/>
      <c r="D51" s="849">
        <f t="shared" ref="D51:K51" si="2">SUM(D45:D50)</f>
        <v>762</v>
      </c>
      <c r="E51" s="1153">
        <f t="shared" si="2"/>
        <v>762</v>
      </c>
      <c r="F51" s="1153">
        <v>762</v>
      </c>
      <c r="G51" s="1331">
        <v>786</v>
      </c>
      <c r="H51" s="849">
        <v>781</v>
      </c>
      <c r="I51" s="1153">
        <v>780</v>
      </c>
      <c r="J51" s="1153">
        <v>837</v>
      </c>
      <c r="K51" s="1331">
        <v>566</v>
      </c>
      <c r="L51" s="849">
        <v>569</v>
      </c>
      <c r="M51" s="1153">
        <v>561</v>
      </c>
      <c r="N51" s="1153">
        <v>563</v>
      </c>
      <c r="O51" s="1331">
        <v>561</v>
      </c>
      <c r="P51" s="2219">
        <v>762</v>
      </c>
      <c r="Q51" s="2220">
        <v>837</v>
      </c>
      <c r="R51" s="849">
        <v>781</v>
      </c>
      <c r="S51" s="1331">
        <v>569</v>
      </c>
      <c r="T51" s="146"/>
      <c r="U51" s="146"/>
    </row>
    <row r="52" spans="1:21" ht="8.25" customHeight="1">
      <c r="A52" s="1309"/>
      <c r="B52" s="32"/>
      <c r="C52" s="32"/>
      <c r="D52" s="32"/>
      <c r="E52" s="32"/>
      <c r="F52" s="32"/>
      <c r="G52" s="32"/>
      <c r="H52" s="32"/>
      <c r="I52" s="32"/>
      <c r="J52" s="32"/>
      <c r="K52" s="32"/>
      <c r="L52" s="32"/>
      <c r="M52" s="32"/>
      <c r="N52" s="32"/>
      <c r="O52" s="32"/>
      <c r="P52" s="32"/>
      <c r="Q52" s="32"/>
      <c r="R52" s="32"/>
      <c r="S52" s="32"/>
      <c r="U52" s="32"/>
    </row>
    <row r="53" spans="1:21" ht="18" customHeight="1">
      <c r="A53" s="1309" t="s">
        <v>583</v>
      </c>
      <c r="B53" s="32"/>
      <c r="D53" s="32"/>
      <c r="E53" s="32"/>
      <c r="F53" s="32"/>
      <c r="G53" s="32"/>
      <c r="H53" s="32"/>
      <c r="I53" s="32"/>
      <c r="J53" s="32"/>
      <c r="K53" s="32"/>
      <c r="L53" s="32"/>
      <c r="M53" s="32"/>
      <c r="N53" s="32"/>
      <c r="O53" s="32"/>
      <c r="P53" s="32"/>
      <c r="Q53" s="32"/>
      <c r="R53" s="32"/>
      <c r="S53" s="32"/>
    </row>
    <row r="54" spans="1:21" ht="18" customHeight="1">
      <c r="A54" s="1309" t="s">
        <v>686</v>
      </c>
      <c r="D54" s="32"/>
      <c r="E54" s="32"/>
      <c r="F54" s="32"/>
      <c r="G54" s="32"/>
      <c r="H54" s="32"/>
      <c r="I54" s="32"/>
      <c r="J54" s="32"/>
      <c r="K54" s="32"/>
      <c r="L54" s="32"/>
      <c r="M54" s="32"/>
      <c r="N54" s="32"/>
      <c r="O54" s="32"/>
      <c r="P54" s="32"/>
      <c r="Q54" s="32"/>
      <c r="R54" s="32"/>
      <c r="S54" s="32"/>
    </row>
    <row r="55" spans="1:21" s="55" customFormat="1" ht="44.25" customHeight="1">
      <c r="A55" s="2704" t="s">
        <v>756</v>
      </c>
      <c r="B55" s="2704"/>
      <c r="C55" s="2704"/>
      <c r="D55" s="2704"/>
      <c r="E55" s="2704"/>
      <c r="F55" s="2704"/>
      <c r="G55" s="2704"/>
      <c r="H55" s="2704"/>
      <c r="I55" s="2704"/>
      <c r="J55" s="2704"/>
      <c r="K55" s="2704"/>
      <c r="L55" s="2704"/>
      <c r="M55" s="2704"/>
      <c r="N55" s="2704"/>
      <c r="O55" s="2704"/>
      <c r="P55" s="2704"/>
      <c r="Q55" s="2704"/>
      <c r="R55" s="2704"/>
      <c r="S55" s="2704"/>
    </row>
    <row r="56" spans="1:21">
      <c r="A56" s="56"/>
      <c r="B56" s="56"/>
      <c r="C56" s="56"/>
      <c r="D56" s="56"/>
      <c r="E56" s="56"/>
      <c r="F56" s="56"/>
      <c r="G56" s="55"/>
      <c r="H56" s="56"/>
      <c r="I56" s="56"/>
      <c r="J56" s="56"/>
      <c r="K56" s="55"/>
      <c r="L56" s="56"/>
      <c r="M56" s="56"/>
      <c r="N56" s="56"/>
      <c r="O56" s="55"/>
      <c r="P56" s="32"/>
      <c r="Q56" s="32"/>
      <c r="R56" s="32"/>
      <c r="S56" s="32"/>
    </row>
    <row r="57" spans="1:21">
      <c r="A57" s="102"/>
      <c r="B57" s="25"/>
      <c r="C57" s="25"/>
      <c r="D57" s="186"/>
      <c r="E57" s="135"/>
      <c r="F57" s="135"/>
      <c r="G57" s="55"/>
      <c r="H57" s="186"/>
      <c r="I57" s="135"/>
      <c r="J57" s="135"/>
      <c r="K57" s="55"/>
      <c r="L57" s="186"/>
      <c r="M57" s="135"/>
      <c r="N57" s="135"/>
      <c r="O57" s="55"/>
      <c r="P57" s="32"/>
      <c r="Q57" s="32"/>
      <c r="R57" s="32"/>
      <c r="S57" s="185"/>
    </row>
    <row r="58" spans="1:21">
      <c r="A58" s="187"/>
      <c r="B58" s="136"/>
      <c r="C58" s="56"/>
      <c r="D58" s="56"/>
      <c r="E58" s="135"/>
      <c r="F58" s="135"/>
      <c r="G58" s="55"/>
      <c r="H58" s="56"/>
      <c r="I58" s="135"/>
      <c r="J58" s="135"/>
      <c r="K58" s="55"/>
      <c r="L58" s="56"/>
      <c r="M58" s="135"/>
      <c r="N58" s="135"/>
      <c r="O58" s="55"/>
      <c r="P58" s="32"/>
      <c r="Q58" s="32"/>
      <c r="R58" s="32"/>
      <c r="S58" s="185"/>
    </row>
    <row r="59" spans="1:21">
      <c r="A59" s="40"/>
      <c r="B59" s="136"/>
      <c r="C59" s="56"/>
      <c r="D59" s="56"/>
      <c r="E59" s="56"/>
      <c r="F59" s="56"/>
      <c r="G59" s="55"/>
      <c r="H59" s="56"/>
      <c r="I59" s="56"/>
      <c r="J59" s="56"/>
      <c r="K59" s="55"/>
      <c r="L59" s="56"/>
      <c r="M59" s="56"/>
      <c r="N59" s="56"/>
      <c r="O59" s="55"/>
      <c r="P59" s="32"/>
      <c r="Q59" s="32"/>
      <c r="R59" s="32"/>
    </row>
    <row r="60" spans="1:21">
      <c r="A60" s="102"/>
      <c r="B60" s="150"/>
      <c r="C60" s="102"/>
      <c r="D60" s="188"/>
      <c r="E60" s="165"/>
      <c r="F60" s="165"/>
      <c r="G60" s="55"/>
      <c r="H60" s="188"/>
      <c r="I60" s="165"/>
      <c r="J60" s="165"/>
      <c r="K60" s="55"/>
      <c r="L60" s="188"/>
      <c r="M60" s="165"/>
      <c r="N60" s="165"/>
      <c r="O60" s="55"/>
      <c r="P60" s="32"/>
      <c r="Q60" s="32"/>
      <c r="R60" s="32"/>
    </row>
    <row r="61" spans="1:21">
      <c r="A61" s="189"/>
      <c r="B61" s="150"/>
      <c r="C61" s="102"/>
      <c r="D61" s="188"/>
      <c r="E61" s="171"/>
      <c r="F61" s="171"/>
      <c r="G61" s="55"/>
      <c r="H61" s="188"/>
      <c r="I61" s="171"/>
      <c r="J61" s="171"/>
      <c r="K61" s="55"/>
      <c r="L61" s="188"/>
      <c r="M61" s="171"/>
      <c r="N61" s="171"/>
      <c r="O61" s="55"/>
      <c r="P61" s="32"/>
      <c r="Q61" s="32"/>
      <c r="R61" s="32"/>
    </row>
    <row r="62" spans="1:21">
      <c r="A62" s="189"/>
      <c r="B62" s="152"/>
      <c r="C62" s="56"/>
      <c r="D62" s="154"/>
      <c r="E62" s="154"/>
      <c r="F62" s="154"/>
      <c r="G62" s="55"/>
      <c r="H62" s="154"/>
      <c r="I62" s="154"/>
      <c r="J62" s="154"/>
      <c r="K62" s="55"/>
      <c r="L62" s="154"/>
      <c r="M62" s="154"/>
      <c r="N62" s="154"/>
      <c r="O62" s="55"/>
      <c r="P62" s="32"/>
      <c r="Q62" s="32"/>
      <c r="R62" s="32"/>
    </row>
    <row r="63" spans="1:21">
      <c r="A63" s="189"/>
      <c r="B63" s="152"/>
      <c r="C63" s="56"/>
      <c r="D63" s="154"/>
      <c r="E63" s="154"/>
      <c r="F63" s="154"/>
      <c r="G63" s="55"/>
      <c r="H63" s="154"/>
      <c r="I63" s="154"/>
      <c r="J63" s="154"/>
      <c r="K63" s="55"/>
      <c r="L63" s="154"/>
      <c r="M63" s="154"/>
      <c r="N63" s="154"/>
      <c r="O63" s="55"/>
      <c r="P63" s="32"/>
      <c r="Q63" s="32"/>
      <c r="R63" s="32"/>
    </row>
    <row r="64" spans="1:21">
      <c r="A64" s="189"/>
      <c r="B64" s="152"/>
      <c r="C64" s="56"/>
      <c r="D64" s="154"/>
      <c r="E64" s="154"/>
      <c r="F64" s="154"/>
      <c r="G64" s="56"/>
      <c r="H64" s="154"/>
      <c r="I64" s="154"/>
      <c r="J64" s="154"/>
      <c r="K64" s="56"/>
      <c r="L64" s="154"/>
      <c r="M64" s="154"/>
      <c r="N64" s="154"/>
      <c r="O64" s="56"/>
    </row>
    <row r="65" spans="1:15">
      <c r="A65" s="189"/>
      <c r="B65" s="152"/>
      <c r="C65" s="56"/>
      <c r="D65" s="154"/>
      <c r="E65" s="154"/>
      <c r="F65" s="154"/>
      <c r="G65" s="56"/>
      <c r="H65" s="154"/>
      <c r="I65" s="154"/>
      <c r="J65" s="154"/>
      <c r="K65" s="56"/>
      <c r="L65" s="154"/>
      <c r="M65" s="154"/>
      <c r="N65" s="154"/>
      <c r="O65" s="56"/>
    </row>
    <row r="66" spans="1:15">
      <c r="A66" s="189"/>
      <c r="B66" s="152"/>
      <c r="C66" s="56"/>
      <c r="D66" s="154"/>
      <c r="E66" s="154"/>
      <c r="F66" s="154"/>
      <c r="G66" s="56"/>
      <c r="H66" s="154"/>
      <c r="I66" s="154"/>
      <c r="J66" s="154"/>
      <c r="K66" s="56"/>
      <c r="L66" s="154"/>
      <c r="M66" s="154"/>
      <c r="N66" s="154"/>
      <c r="O66" s="56"/>
    </row>
    <row r="67" spans="1:15">
      <c r="A67" s="189"/>
      <c r="B67" s="152"/>
      <c r="C67" s="56"/>
      <c r="D67" s="154"/>
      <c r="E67" s="154"/>
      <c r="F67" s="154"/>
      <c r="G67" s="56"/>
      <c r="H67" s="154"/>
      <c r="I67" s="154"/>
      <c r="J67" s="154"/>
      <c r="K67" s="56"/>
      <c r="L67" s="154"/>
      <c r="M67" s="154"/>
      <c r="N67" s="154"/>
      <c r="O67" s="56"/>
    </row>
    <row r="68" spans="1:15">
      <c r="A68" s="102"/>
      <c r="B68" s="150"/>
      <c r="C68" s="102"/>
      <c r="D68" s="165"/>
      <c r="E68" s="165"/>
      <c r="F68" s="165"/>
      <c r="G68" s="56"/>
      <c r="H68" s="165"/>
      <c r="I68" s="165"/>
      <c r="J68" s="165"/>
      <c r="K68" s="56"/>
      <c r="L68" s="165"/>
      <c r="M68" s="165"/>
      <c r="N68" s="165"/>
      <c r="O68" s="56"/>
    </row>
    <row r="69" spans="1:15">
      <c r="A69" s="56"/>
      <c r="B69" s="56"/>
      <c r="C69" s="56"/>
      <c r="D69" s="171"/>
      <c r="E69" s="171"/>
      <c r="F69" s="190"/>
      <c r="G69" s="56"/>
      <c r="H69" s="171"/>
      <c r="I69" s="171"/>
      <c r="J69" s="190"/>
      <c r="K69" s="56"/>
      <c r="L69" s="171"/>
      <c r="M69" s="171"/>
      <c r="N69" s="190"/>
      <c r="O69" s="56"/>
    </row>
    <row r="70" spans="1:15">
      <c r="A70" s="56"/>
      <c r="B70" s="56"/>
      <c r="C70" s="56"/>
      <c r="D70" s="171"/>
      <c r="E70" s="171"/>
      <c r="F70" s="171"/>
      <c r="G70" s="56"/>
      <c r="H70" s="171"/>
      <c r="I70" s="171"/>
      <c r="J70" s="171"/>
      <c r="K70" s="56"/>
      <c r="L70" s="171"/>
      <c r="M70" s="171"/>
      <c r="N70" s="171"/>
      <c r="O70" s="56"/>
    </row>
    <row r="71" spans="1:15">
      <c r="A71" s="40"/>
      <c r="B71" s="136"/>
      <c r="C71" s="56"/>
      <c r="D71" s="171"/>
      <c r="E71" s="171"/>
      <c r="F71" s="171"/>
      <c r="G71" s="56"/>
      <c r="H71" s="171"/>
      <c r="I71" s="171"/>
      <c r="J71" s="171"/>
      <c r="K71" s="56"/>
      <c r="L71" s="171"/>
      <c r="M71" s="171"/>
      <c r="N71" s="171"/>
      <c r="O71" s="56"/>
    </row>
    <row r="72" spans="1:15">
      <c r="A72" s="189"/>
      <c r="B72" s="136"/>
      <c r="C72" s="56"/>
      <c r="D72" s="191"/>
      <c r="E72" s="192"/>
      <c r="F72" s="192"/>
      <c r="G72" s="56"/>
      <c r="H72" s="191"/>
      <c r="I72" s="192"/>
      <c r="J72" s="192"/>
      <c r="K72" s="56"/>
      <c r="L72" s="191"/>
      <c r="M72" s="192"/>
      <c r="N72" s="192"/>
      <c r="O72" s="56"/>
    </row>
    <row r="73" spans="1:15">
      <c r="A73" s="136"/>
      <c r="B73" s="136"/>
      <c r="C73" s="56"/>
      <c r="D73" s="154"/>
      <c r="E73" s="154"/>
      <c r="F73" s="154"/>
      <c r="G73" s="56"/>
      <c r="H73" s="154"/>
      <c r="I73" s="154"/>
      <c r="J73" s="154"/>
      <c r="K73" s="56"/>
      <c r="L73" s="154"/>
      <c r="M73" s="154"/>
      <c r="N73" s="154"/>
      <c r="O73" s="56"/>
    </row>
    <row r="74" spans="1:15">
      <c r="A74" s="136"/>
      <c r="B74" s="136"/>
      <c r="C74" s="56"/>
      <c r="D74" s="154"/>
      <c r="E74" s="154"/>
      <c r="F74" s="154"/>
      <c r="G74" s="56"/>
      <c r="H74" s="154"/>
      <c r="I74" s="154"/>
      <c r="J74" s="154"/>
      <c r="K74" s="56"/>
      <c r="L74" s="154"/>
      <c r="M74" s="154"/>
      <c r="N74" s="154"/>
      <c r="O74" s="56"/>
    </row>
    <row r="75" spans="1:15">
      <c r="A75" s="189"/>
      <c r="B75" s="152"/>
      <c r="C75" s="56"/>
      <c r="D75" s="154"/>
      <c r="E75" s="154"/>
      <c r="F75" s="154"/>
      <c r="G75" s="56"/>
      <c r="H75" s="154"/>
      <c r="I75" s="154"/>
      <c r="J75" s="154"/>
      <c r="K75" s="56"/>
      <c r="L75" s="154"/>
      <c r="M75" s="154"/>
      <c r="N75" s="154"/>
      <c r="O75" s="56"/>
    </row>
    <row r="76" spans="1:15">
      <c r="A76" s="189"/>
      <c r="B76" s="152"/>
      <c r="C76" s="56"/>
      <c r="D76" s="154"/>
      <c r="E76" s="154"/>
      <c r="F76" s="154"/>
      <c r="G76" s="56"/>
      <c r="H76" s="154"/>
      <c r="I76" s="154"/>
      <c r="J76" s="154"/>
      <c r="K76" s="56"/>
      <c r="L76" s="154"/>
      <c r="M76" s="154"/>
      <c r="N76" s="154"/>
      <c r="O76" s="56"/>
    </row>
    <row r="77" spans="1:15">
      <c r="A77" s="189"/>
      <c r="B77" s="136"/>
      <c r="C77" s="56"/>
      <c r="D77" s="154"/>
      <c r="E77" s="154"/>
      <c r="F77" s="154"/>
      <c r="G77" s="56"/>
      <c r="H77" s="154"/>
      <c r="I77" s="154"/>
      <c r="J77" s="154"/>
      <c r="K77" s="56"/>
      <c r="L77" s="154"/>
      <c r="M77" s="154"/>
      <c r="N77" s="154"/>
      <c r="O77" s="56"/>
    </row>
    <row r="78" spans="1:15">
      <c r="A78" s="150"/>
      <c r="B78" s="150"/>
      <c r="C78" s="102"/>
      <c r="D78" s="165"/>
      <c r="E78" s="165"/>
      <c r="F78" s="165"/>
      <c r="G78" s="56"/>
      <c r="H78" s="165"/>
      <c r="I78" s="165"/>
      <c r="J78" s="165"/>
      <c r="K78" s="56"/>
      <c r="L78" s="165"/>
      <c r="M78" s="165"/>
      <c r="N78" s="165"/>
      <c r="O78" s="56"/>
    </row>
    <row r="79" spans="1:15">
      <c r="A79" s="56"/>
      <c r="B79" s="56"/>
      <c r="C79" s="56"/>
      <c r="D79" s="56"/>
      <c r="E79" s="56"/>
      <c r="F79" s="56"/>
      <c r="G79" s="56"/>
      <c r="H79" s="56"/>
      <c r="I79" s="56"/>
      <c r="J79" s="56"/>
      <c r="K79" s="56"/>
      <c r="L79" s="56"/>
      <c r="M79" s="56"/>
      <c r="N79" s="56"/>
      <c r="O79" s="56"/>
    </row>
    <row r="80" spans="1:15">
      <c r="A80" s="56"/>
      <c r="B80" s="56"/>
      <c r="C80" s="56"/>
      <c r="D80" s="56"/>
      <c r="E80" s="56"/>
      <c r="F80" s="56"/>
      <c r="G80" s="56"/>
      <c r="H80" s="56"/>
      <c r="I80" s="56"/>
      <c r="J80" s="56"/>
      <c r="K80" s="56"/>
      <c r="L80" s="56"/>
      <c r="M80" s="56"/>
      <c r="N80" s="56"/>
      <c r="O80" s="56"/>
    </row>
  </sheetData>
  <mergeCells count="17">
    <mergeCell ref="A55:S55"/>
    <mergeCell ref="R31:S31"/>
    <mergeCell ref="P43:Q43"/>
    <mergeCell ref="R43:S43"/>
    <mergeCell ref="A1:S1"/>
    <mergeCell ref="L4:O4"/>
    <mergeCell ref="L31:O31"/>
    <mergeCell ref="L43:O43"/>
    <mergeCell ref="H31:K31"/>
    <mergeCell ref="H43:K43"/>
    <mergeCell ref="H4:K4"/>
    <mergeCell ref="D31:G31"/>
    <mergeCell ref="D43:G43"/>
    <mergeCell ref="P4:Q4"/>
    <mergeCell ref="R4:S4"/>
    <mergeCell ref="P31:Q31"/>
    <mergeCell ref="F4:G4"/>
  </mergeCells>
  <printOptions horizontalCentered="1"/>
  <pageMargins left="0.31496062992125984" right="0.31496062992125984" top="0.39370078740157483" bottom="0.39370078740157483" header="0.19685039370078741" footer="0.19685039370078741"/>
  <pageSetup scale="62" orientation="landscape" r:id="rId1"/>
  <headerFooter scaleWithDoc="0" alignWithMargins="0">
    <oddFooter>&amp;L&amp;"MetaBookLF-Roman,Italique"&amp;8National Bank of Canada - Supplementary Financial Information&amp;R&amp;"MetaBookLF-Roman,Italique"&amp;8page &amp;P</oddFooter>
  </headerFooter>
  <legacyDrawing r:id="rId2"/>
  <oleObjects>
    <oleObject progId="Word.Document.8" shapeId="350211" r:id="rId3"/>
  </oleObjects>
</worksheet>
</file>

<file path=xl/worksheets/sheet25.xml><?xml version="1.0" encoding="utf-8"?>
<worksheet xmlns="http://schemas.openxmlformats.org/spreadsheetml/2006/main" xmlns:r="http://schemas.openxmlformats.org/officeDocument/2006/relationships">
  <sheetPr transitionEvaluation="1" codeName="Feuil16">
    <tabColor rgb="FF99FF99"/>
    <pageSetUpPr fitToPage="1"/>
  </sheetPr>
  <dimension ref="A1:S30"/>
  <sheetViews>
    <sheetView showGridLines="0" showZeros="0" defaultGridColor="0" view="pageBreakPreview" colorId="22" zoomScale="85" zoomScaleNormal="85" zoomScaleSheetLayoutView="85" workbookViewId="0">
      <selection activeCell="E8" sqref="E8"/>
    </sheetView>
  </sheetViews>
  <sheetFormatPr baseColWidth="10" defaultColWidth="8.88671875" defaultRowHeight="15"/>
  <cols>
    <col min="1" max="1" width="4.33203125" style="3" customWidth="1"/>
    <col min="2" max="2" width="29.77734375" style="3" customWidth="1"/>
    <col min="3" max="4" width="8.77734375" style="3" hidden="1" customWidth="1"/>
    <col min="5" max="18" width="8.77734375" style="3" customWidth="1"/>
    <col min="19" max="19" width="1.77734375" style="1247" customWidth="1"/>
    <col min="20" max="16384" width="8.88671875" style="3"/>
  </cols>
  <sheetData>
    <row r="1" spans="1:19" s="232" customFormat="1" ht="33" customHeight="1">
      <c r="A1" s="2705" t="s">
        <v>143</v>
      </c>
      <c r="B1" s="2705"/>
      <c r="C1" s="2705"/>
      <c r="D1" s="2705"/>
      <c r="E1" s="2705"/>
      <c r="F1" s="2705"/>
      <c r="G1" s="2705"/>
      <c r="H1" s="2705"/>
      <c r="I1" s="2705"/>
      <c r="J1" s="2705"/>
      <c r="K1" s="2705"/>
      <c r="L1" s="2705"/>
      <c r="M1" s="2705"/>
      <c r="N1" s="2705"/>
      <c r="O1" s="2705"/>
      <c r="P1" s="2705"/>
      <c r="Q1" s="2705"/>
      <c r="R1" s="2705"/>
      <c r="S1" s="1246"/>
    </row>
    <row r="2" spans="1:19" ht="12" customHeight="1" thickBot="1">
      <c r="Q2" s="358"/>
    </row>
    <row r="3" spans="1:19" s="232" customFormat="1" ht="17.25" customHeight="1">
      <c r="A3" s="2637" t="s">
        <v>198</v>
      </c>
      <c r="B3" s="2638"/>
      <c r="C3" s="2630">
        <f>+Highlights!E3</f>
        <v>2017</v>
      </c>
      <c r="D3" s="2631"/>
      <c r="E3" s="2631"/>
      <c r="F3" s="2633"/>
      <c r="G3" s="2630">
        <f>+Highlights!I3</f>
        <v>2016</v>
      </c>
      <c r="H3" s="2631"/>
      <c r="I3" s="2631"/>
      <c r="J3" s="2633"/>
      <c r="K3" s="2630">
        <f>+Highlights!M3</f>
        <v>2015</v>
      </c>
      <c r="L3" s="2631"/>
      <c r="M3" s="2631"/>
      <c r="N3" s="2633"/>
      <c r="O3" s="2588" t="s">
        <v>187</v>
      </c>
      <c r="P3" s="2590"/>
      <c r="Q3" s="2588" t="s">
        <v>658</v>
      </c>
      <c r="R3" s="2590"/>
      <c r="S3" s="1247"/>
    </row>
    <row r="4" spans="1:19" ht="17.25" customHeight="1" thickBot="1">
      <c r="A4" s="2629"/>
      <c r="B4" s="2634"/>
      <c r="C4" s="374" t="s">
        <v>1</v>
      </c>
      <c r="D4" s="1550" t="s">
        <v>2</v>
      </c>
      <c r="E4" s="445" t="s">
        <v>3</v>
      </c>
      <c r="F4" s="207" t="s">
        <v>4</v>
      </c>
      <c r="G4" s="374" t="s">
        <v>1</v>
      </c>
      <c r="H4" s="444" t="s">
        <v>2</v>
      </c>
      <c r="I4" s="445" t="s">
        <v>3</v>
      </c>
      <c r="J4" s="207" t="s">
        <v>4</v>
      </c>
      <c r="K4" s="374" t="s">
        <v>1</v>
      </c>
      <c r="L4" s="444" t="s">
        <v>2</v>
      </c>
      <c r="M4" s="445" t="s">
        <v>3</v>
      </c>
      <c r="N4" s="207" t="s">
        <v>4</v>
      </c>
      <c r="O4" s="374">
        <f>+Highlights!Q4</f>
        <v>2017</v>
      </c>
      <c r="P4" s="1854">
        <f>+Highlights!R4</f>
        <v>2016</v>
      </c>
      <c r="Q4" s="1955">
        <f>+Highlights!S4</f>
        <v>2016</v>
      </c>
      <c r="R4" s="737">
        <f>+Highlights!T4</f>
        <v>2015</v>
      </c>
    </row>
    <row r="5" spans="1:19" ht="17.25" customHeight="1">
      <c r="A5" s="1261" t="s">
        <v>117</v>
      </c>
      <c r="B5" s="15"/>
      <c r="C5" s="823"/>
      <c r="D5" s="2323"/>
      <c r="E5" s="2329"/>
      <c r="F5" s="2327"/>
      <c r="G5" s="823"/>
      <c r="H5" s="851"/>
      <c r="I5" s="2000"/>
      <c r="J5" s="923"/>
      <c r="K5" s="823"/>
      <c r="L5" s="851"/>
      <c r="M5" s="851"/>
      <c r="N5" s="1142"/>
      <c r="O5" s="1224"/>
      <c r="P5" s="2145"/>
      <c r="Q5" s="2221"/>
      <c r="R5" s="1174"/>
      <c r="S5" s="1314"/>
    </row>
    <row r="6" spans="1:19" ht="17.25" customHeight="1">
      <c r="A6" s="1261"/>
      <c r="B6" s="15" t="s">
        <v>17</v>
      </c>
      <c r="C6" s="823"/>
      <c r="D6" s="2324"/>
      <c r="E6" s="2330">
        <v>17</v>
      </c>
      <c r="F6" s="1840">
        <v>16</v>
      </c>
      <c r="G6" s="823">
        <v>17</v>
      </c>
      <c r="H6" s="820">
        <v>17</v>
      </c>
      <c r="I6" s="1142">
        <v>17</v>
      </c>
      <c r="J6" s="1174">
        <v>20</v>
      </c>
      <c r="K6" s="1258">
        <v>19</v>
      </c>
      <c r="L6" s="826">
        <v>19</v>
      </c>
      <c r="M6" s="1142">
        <v>21</v>
      </c>
      <c r="N6" s="1174">
        <v>22</v>
      </c>
      <c r="O6" s="825">
        <v>33</v>
      </c>
      <c r="P6" s="2145">
        <v>37</v>
      </c>
      <c r="Q6" s="1244">
        <v>71</v>
      </c>
      <c r="R6" s="1174">
        <v>81</v>
      </c>
      <c r="S6" s="1314"/>
    </row>
    <row r="7" spans="1:19" ht="17.25" customHeight="1">
      <c r="A7" s="1261"/>
      <c r="B7" s="15" t="s">
        <v>82</v>
      </c>
      <c r="C7" s="823"/>
      <c r="D7" s="2324"/>
      <c r="E7" s="2330">
        <v>21</v>
      </c>
      <c r="F7" s="1840">
        <v>21</v>
      </c>
      <c r="G7" s="823">
        <v>19</v>
      </c>
      <c r="H7" s="820">
        <v>20</v>
      </c>
      <c r="I7" s="1142">
        <v>21</v>
      </c>
      <c r="J7" s="1174">
        <v>21</v>
      </c>
      <c r="K7" s="823">
        <v>21</v>
      </c>
      <c r="L7" s="826">
        <v>21</v>
      </c>
      <c r="M7" s="1142">
        <v>22</v>
      </c>
      <c r="N7" s="1174">
        <v>17</v>
      </c>
      <c r="O7" s="825">
        <v>42</v>
      </c>
      <c r="P7" s="2145">
        <v>42</v>
      </c>
      <c r="Q7" s="1244">
        <v>81</v>
      </c>
      <c r="R7" s="1174">
        <v>81</v>
      </c>
      <c r="S7" s="1314"/>
    </row>
    <row r="8" spans="1:19" ht="17.25" customHeight="1">
      <c r="A8" s="1261"/>
      <c r="B8" s="15" t="s">
        <v>626</v>
      </c>
      <c r="C8" s="823"/>
      <c r="D8" s="2324"/>
      <c r="E8" s="2330">
        <v>-32</v>
      </c>
      <c r="F8" s="1840">
        <v>15</v>
      </c>
      <c r="G8" s="823">
        <v>18</v>
      </c>
      <c r="H8" s="820">
        <v>7</v>
      </c>
      <c r="I8" s="1142">
        <v>277</v>
      </c>
      <c r="J8" s="1174">
        <v>21</v>
      </c>
      <c r="K8" s="823">
        <v>20</v>
      </c>
      <c r="L8" s="826">
        <v>15</v>
      </c>
      <c r="M8" s="1142">
        <v>13</v>
      </c>
      <c r="N8" s="1174">
        <v>15</v>
      </c>
      <c r="O8" s="825">
        <v>-17</v>
      </c>
      <c r="P8" s="2145">
        <v>298</v>
      </c>
      <c r="Q8" s="1244">
        <v>323</v>
      </c>
      <c r="R8" s="1174">
        <v>63</v>
      </c>
      <c r="S8" s="1314"/>
    </row>
    <row r="9" spans="1:19" ht="17.25" customHeight="1">
      <c r="A9" s="211" t="s">
        <v>44</v>
      </c>
      <c r="B9" s="15"/>
      <c r="C9" s="823"/>
      <c r="D9" s="2324"/>
      <c r="E9" s="2330">
        <v>0</v>
      </c>
      <c r="F9" s="1840">
        <v>1</v>
      </c>
      <c r="G9" s="823">
        <v>1</v>
      </c>
      <c r="H9" s="820">
        <v>1</v>
      </c>
      <c r="I9" s="1142">
        <v>2</v>
      </c>
      <c r="J9" s="1174">
        <v>1</v>
      </c>
      <c r="K9" s="823">
        <v>1</v>
      </c>
      <c r="L9" s="826">
        <v>1</v>
      </c>
      <c r="M9" s="1142">
        <v>1</v>
      </c>
      <c r="N9" s="1174">
        <v>0</v>
      </c>
      <c r="O9" s="825">
        <v>1</v>
      </c>
      <c r="P9" s="2145">
        <v>3</v>
      </c>
      <c r="Q9" s="1244">
        <v>5</v>
      </c>
      <c r="R9" s="1174">
        <v>3</v>
      </c>
      <c r="S9" s="1314"/>
    </row>
    <row r="10" spans="1:19" ht="17.25" customHeight="1">
      <c r="A10" s="378" t="s">
        <v>68</v>
      </c>
      <c r="B10" s="195"/>
      <c r="C10" s="823"/>
      <c r="D10" s="2324"/>
      <c r="E10" s="2330">
        <v>0</v>
      </c>
      <c r="F10" s="1840">
        <v>0</v>
      </c>
      <c r="G10" s="823">
        <v>0</v>
      </c>
      <c r="H10" s="826">
        <v>0</v>
      </c>
      <c r="I10" s="1142">
        <v>0</v>
      </c>
      <c r="J10" s="1174">
        <v>0</v>
      </c>
      <c r="K10" s="823">
        <v>0</v>
      </c>
      <c r="L10" s="826">
        <v>0</v>
      </c>
      <c r="M10" s="826">
        <v>0</v>
      </c>
      <c r="N10" s="1142">
        <v>0</v>
      </c>
      <c r="O10" s="825">
        <v>0</v>
      </c>
      <c r="P10" s="2145">
        <v>0</v>
      </c>
      <c r="Q10" s="1244">
        <v>0</v>
      </c>
      <c r="R10" s="1174">
        <v>0</v>
      </c>
      <c r="S10" s="1314"/>
    </row>
    <row r="11" spans="1:19" ht="17.25" customHeight="1">
      <c r="A11" s="1261" t="s">
        <v>683</v>
      </c>
      <c r="B11" s="195"/>
      <c r="C11" s="1258"/>
      <c r="D11" s="2324"/>
      <c r="E11" s="2330"/>
      <c r="F11" s="1840"/>
      <c r="G11" s="1258"/>
      <c r="H11" s="1850"/>
      <c r="I11" s="1142"/>
      <c r="J11" s="1840"/>
      <c r="K11" s="1258"/>
      <c r="L11" s="1850"/>
      <c r="M11" s="1850"/>
      <c r="N11" s="1142"/>
      <c r="O11" s="1244"/>
      <c r="P11" s="2145"/>
      <c r="Q11" s="1244"/>
      <c r="R11" s="1840"/>
      <c r="S11" s="1314"/>
    </row>
    <row r="12" spans="1:19" ht="17.25" customHeight="1">
      <c r="A12" s="378"/>
      <c r="B12" s="195" t="s">
        <v>640</v>
      </c>
      <c r="C12" s="823"/>
      <c r="D12" s="2324"/>
      <c r="E12" s="2330">
        <v>9</v>
      </c>
      <c r="F12" s="1840">
        <v>6</v>
      </c>
      <c r="G12" s="1244">
        <v>4</v>
      </c>
      <c r="H12" s="826">
        <v>0</v>
      </c>
      <c r="I12" s="1142">
        <v>0</v>
      </c>
      <c r="J12" s="1174">
        <v>0</v>
      </c>
      <c r="K12" s="823">
        <v>0</v>
      </c>
      <c r="L12" s="826">
        <v>0</v>
      </c>
      <c r="M12" s="826">
        <v>0</v>
      </c>
      <c r="N12" s="1142">
        <v>0</v>
      </c>
      <c r="O12" s="825">
        <v>15</v>
      </c>
      <c r="P12" s="2145">
        <v>0</v>
      </c>
      <c r="Q12" s="1244">
        <v>4</v>
      </c>
      <c r="R12" s="1174">
        <v>0</v>
      </c>
      <c r="S12" s="1314"/>
    </row>
    <row r="13" spans="1:19" ht="17.25" customHeight="1">
      <c r="A13" s="378"/>
      <c r="B13" s="15" t="s">
        <v>688</v>
      </c>
      <c r="C13" s="823"/>
      <c r="D13" s="2324"/>
      <c r="E13" s="2330">
        <v>1</v>
      </c>
      <c r="F13" s="1840">
        <v>1</v>
      </c>
      <c r="G13" s="1244">
        <v>0</v>
      </c>
      <c r="H13" s="826">
        <v>0</v>
      </c>
      <c r="I13" s="1958"/>
      <c r="J13" s="1959"/>
      <c r="K13" s="1960"/>
      <c r="L13" s="1944"/>
      <c r="M13" s="1944"/>
      <c r="N13" s="1958"/>
      <c r="O13" s="825">
        <v>2</v>
      </c>
      <c r="P13" s="1950"/>
      <c r="Q13" s="1244">
        <v>0</v>
      </c>
      <c r="R13" s="1959"/>
      <c r="S13" s="1314"/>
    </row>
    <row r="14" spans="1:19" ht="17.25" customHeight="1">
      <c r="A14" s="378" t="s">
        <v>753</v>
      </c>
      <c r="B14" s="195"/>
      <c r="C14" s="1266"/>
      <c r="D14" s="2325"/>
      <c r="E14" s="2339">
        <v>40</v>
      </c>
      <c r="F14" s="1840">
        <v>0</v>
      </c>
      <c r="G14" s="844">
        <v>0</v>
      </c>
      <c r="H14" s="836">
        <v>0</v>
      </c>
      <c r="I14" s="1142">
        <v>0</v>
      </c>
      <c r="J14" s="1174">
        <v>0</v>
      </c>
      <c r="K14" s="823">
        <v>0</v>
      </c>
      <c r="L14" s="826">
        <v>0</v>
      </c>
      <c r="M14" s="826">
        <v>0</v>
      </c>
      <c r="N14" s="1142">
        <v>0</v>
      </c>
      <c r="O14" s="825">
        <v>40</v>
      </c>
      <c r="P14" s="2145">
        <v>0</v>
      </c>
      <c r="Q14" s="1244">
        <v>0</v>
      </c>
      <c r="R14" s="1174">
        <v>0</v>
      </c>
    </row>
    <row r="15" spans="1:19" ht="17.25" customHeight="1" thickBot="1">
      <c r="A15" s="383" t="s">
        <v>49</v>
      </c>
      <c r="B15" s="446"/>
      <c r="C15" s="1265">
        <f t="shared" ref="C15:R15" si="0">SUM(C6:C14)</f>
        <v>0</v>
      </c>
      <c r="D15" s="2326">
        <f t="shared" si="0"/>
        <v>0</v>
      </c>
      <c r="E15" s="2331">
        <v>56</v>
      </c>
      <c r="F15" s="2328">
        <v>60</v>
      </c>
      <c r="G15" s="2222">
        <v>59</v>
      </c>
      <c r="H15" s="1149">
        <v>45</v>
      </c>
      <c r="I15" s="1311">
        <v>317</v>
      </c>
      <c r="J15" s="1310">
        <v>63</v>
      </c>
      <c r="K15" s="1182">
        <v>61</v>
      </c>
      <c r="L15" s="1149">
        <v>56</v>
      </c>
      <c r="M15" s="1149">
        <v>57</v>
      </c>
      <c r="N15" s="1311">
        <v>54</v>
      </c>
      <c r="O15" s="1312">
        <v>116</v>
      </c>
      <c r="P15" s="1856">
        <v>380</v>
      </c>
      <c r="Q15" s="1859">
        <v>484</v>
      </c>
      <c r="R15" s="1310">
        <v>228</v>
      </c>
    </row>
    <row r="16" spans="1:19" ht="9.9499999999999993" customHeight="1">
      <c r="A16" s="367"/>
      <c r="B16" s="1956"/>
      <c r="C16" s="1957"/>
      <c r="D16" s="1500"/>
      <c r="E16" s="1500"/>
      <c r="F16" s="1500"/>
      <c r="G16" s="1957"/>
      <c r="H16" s="1500"/>
      <c r="I16" s="1500"/>
      <c r="J16" s="1500"/>
      <c r="K16" s="1500"/>
      <c r="L16" s="1500"/>
      <c r="M16" s="1500"/>
      <c r="N16" s="1500"/>
      <c r="O16" s="1500"/>
      <c r="P16" s="1500"/>
      <c r="Q16" s="1500"/>
      <c r="R16" s="1500"/>
      <c r="S16" s="1841"/>
    </row>
    <row r="17" spans="1:19" ht="26.25" customHeight="1">
      <c r="A17" s="2704" t="s">
        <v>757</v>
      </c>
      <c r="B17" s="2704"/>
      <c r="C17" s="2704"/>
      <c r="D17" s="2704"/>
      <c r="E17" s="2704"/>
      <c r="F17" s="2704"/>
      <c r="G17" s="2704"/>
      <c r="H17" s="2704"/>
      <c r="I17" s="2704"/>
      <c r="J17" s="2704"/>
      <c r="K17" s="2704"/>
      <c r="L17" s="2704"/>
      <c r="M17" s="2704"/>
      <c r="N17" s="2704"/>
      <c r="O17" s="2704"/>
      <c r="P17" s="2704"/>
      <c r="Q17" s="2704"/>
      <c r="R17" s="2704"/>
    </row>
    <row r="18" spans="1:19" s="20" customFormat="1">
      <c r="A18" s="1309" t="s">
        <v>686</v>
      </c>
      <c r="C18" s="447"/>
      <c r="D18" s="447"/>
      <c r="E18" s="447"/>
      <c r="F18" s="447"/>
      <c r="G18" s="447"/>
      <c r="H18" s="447"/>
      <c r="I18" s="447"/>
      <c r="J18" s="447"/>
      <c r="K18" s="447"/>
      <c r="L18" s="447"/>
      <c r="M18" s="447"/>
      <c r="N18" s="447"/>
      <c r="O18" s="447"/>
      <c r="P18" s="447"/>
      <c r="Q18" s="447"/>
      <c r="R18" s="447"/>
      <c r="S18" s="1247"/>
    </row>
    <row r="19" spans="1:19">
      <c r="A19" s="1309" t="s">
        <v>755</v>
      </c>
      <c r="C19" s="19"/>
      <c r="D19" s="19"/>
      <c r="E19" s="19"/>
      <c r="F19" s="19"/>
      <c r="G19" s="19"/>
      <c r="H19" s="19"/>
      <c r="I19" s="19"/>
      <c r="J19" s="19"/>
      <c r="K19" s="19"/>
      <c r="L19" s="19"/>
      <c r="M19" s="19"/>
      <c r="N19" s="19"/>
      <c r="O19" s="19"/>
      <c r="P19" s="19"/>
      <c r="Q19" s="19"/>
      <c r="R19" s="19"/>
    </row>
    <row r="20" spans="1:19">
      <c r="D20" s="19"/>
      <c r="E20" s="19"/>
      <c r="F20" s="19"/>
      <c r="H20" s="19"/>
      <c r="I20" s="19"/>
      <c r="J20" s="19"/>
      <c r="L20" s="19"/>
      <c r="M20" s="19"/>
      <c r="N20" s="19"/>
      <c r="O20" s="19"/>
      <c r="P20" s="19"/>
      <c r="Q20" s="19"/>
      <c r="R20" s="19"/>
    </row>
    <row r="21" spans="1:19">
      <c r="D21" s="19"/>
      <c r="E21" s="19"/>
      <c r="F21" s="19"/>
      <c r="H21" s="19"/>
      <c r="I21" s="19"/>
      <c r="J21" s="19"/>
      <c r="L21" s="19"/>
      <c r="M21" s="19"/>
      <c r="N21" s="19"/>
      <c r="O21" s="19"/>
      <c r="P21" s="19"/>
      <c r="Q21" s="19"/>
      <c r="R21" s="19"/>
    </row>
    <row r="22" spans="1:19">
      <c r="D22" s="19"/>
      <c r="E22" s="19"/>
      <c r="F22" s="19"/>
      <c r="H22" s="19"/>
      <c r="I22" s="19"/>
      <c r="J22" s="19"/>
      <c r="L22" s="19"/>
      <c r="M22" s="19"/>
      <c r="N22" s="19"/>
      <c r="O22" s="19"/>
      <c r="P22" s="19"/>
      <c r="Q22" s="19"/>
      <c r="R22" s="19"/>
    </row>
    <row r="23" spans="1:19">
      <c r="D23" s="19"/>
      <c r="E23" s="19"/>
      <c r="F23" s="19"/>
      <c r="H23" s="19"/>
      <c r="I23" s="19"/>
      <c r="J23" s="19"/>
      <c r="L23" s="19"/>
      <c r="M23" s="19"/>
      <c r="N23" s="19"/>
      <c r="O23" s="19"/>
      <c r="P23" s="19"/>
      <c r="Q23" s="19"/>
      <c r="R23" s="19"/>
    </row>
    <row r="24" spans="1:19">
      <c r="D24" s="19"/>
      <c r="E24" s="19"/>
      <c r="F24" s="19"/>
      <c r="H24" s="19"/>
      <c r="I24" s="19"/>
      <c r="J24" s="19"/>
      <c r="L24" s="19"/>
      <c r="M24" s="19"/>
      <c r="N24" s="19"/>
      <c r="O24" s="19"/>
      <c r="P24" s="19"/>
      <c r="Q24" s="19"/>
      <c r="R24" s="19"/>
    </row>
    <row r="25" spans="1:19">
      <c r="D25" s="19"/>
      <c r="E25" s="19"/>
      <c r="F25" s="19"/>
      <c r="H25" s="19"/>
      <c r="I25" s="19"/>
      <c r="J25" s="19"/>
      <c r="L25" s="19"/>
      <c r="M25" s="19"/>
      <c r="N25" s="19"/>
      <c r="O25" s="19"/>
      <c r="P25" s="19"/>
      <c r="Q25" s="19"/>
      <c r="R25" s="19"/>
    </row>
    <row r="26" spans="1:19">
      <c r="D26" s="19"/>
      <c r="E26" s="19"/>
      <c r="F26" s="19"/>
      <c r="H26" s="19"/>
      <c r="I26" s="19"/>
      <c r="J26" s="19"/>
      <c r="L26" s="19"/>
      <c r="M26" s="19"/>
      <c r="N26" s="19"/>
      <c r="O26" s="19"/>
      <c r="P26" s="19"/>
      <c r="Q26" s="19"/>
      <c r="R26" s="19"/>
    </row>
    <row r="27" spans="1:19">
      <c r="D27" s="19"/>
      <c r="E27" s="19"/>
      <c r="F27" s="19"/>
      <c r="H27" s="19"/>
      <c r="I27" s="19"/>
      <c r="J27" s="19"/>
      <c r="L27" s="19"/>
      <c r="M27" s="19"/>
      <c r="N27" s="19"/>
      <c r="O27" s="19"/>
      <c r="P27" s="19"/>
      <c r="Q27" s="19"/>
      <c r="R27" s="19"/>
    </row>
    <row r="28" spans="1:19">
      <c r="D28" s="19"/>
      <c r="E28" s="19"/>
      <c r="F28" s="19"/>
      <c r="H28" s="19"/>
      <c r="I28" s="19"/>
      <c r="J28" s="19"/>
      <c r="L28" s="19"/>
      <c r="M28" s="19"/>
      <c r="N28" s="19"/>
      <c r="O28" s="19"/>
      <c r="P28" s="19"/>
      <c r="Q28" s="19"/>
      <c r="R28" s="19"/>
    </row>
    <row r="29" spans="1:19">
      <c r="D29" s="19"/>
      <c r="E29" s="19"/>
      <c r="F29" s="19"/>
      <c r="H29" s="19"/>
      <c r="I29" s="19"/>
      <c r="J29" s="19"/>
      <c r="L29" s="19"/>
      <c r="M29" s="19"/>
      <c r="N29" s="19"/>
      <c r="O29" s="19"/>
      <c r="P29" s="19"/>
      <c r="Q29" s="19"/>
      <c r="R29" s="19"/>
    </row>
    <row r="30" spans="1:19">
      <c r="D30" s="19"/>
      <c r="E30" s="19"/>
      <c r="F30" s="19"/>
      <c r="H30" s="19"/>
      <c r="I30" s="19"/>
      <c r="J30" s="19"/>
      <c r="L30" s="19"/>
      <c r="M30" s="19"/>
      <c r="N30" s="19"/>
      <c r="O30" s="19"/>
      <c r="P30" s="19"/>
      <c r="Q30" s="19"/>
      <c r="R30" s="19"/>
    </row>
  </sheetData>
  <customSheetViews>
    <customSheetView guid="{6E56944C-2EC7-4E86-A58B-8D822666CEE1}" scale="75" colorId="22" showGridLines="0" fitToPage="1" hiddenRows="1" hiddenColumns="1" showRuler="0">
      <pane xSplit="4" ySplit="5" topLeftCell="E6" activePane="bottomRight" state="frozen"/>
      <selection pane="bottomRight" activeCell="G12" sqref="G12"/>
      <pageMargins left="0.5" right="0.5" top="0.43307086614173201" bottom="0.511811023622047" header="0.511811023622047" footer="0.27559055118110198"/>
      <pageSetup scale="67" orientation="landscape" r:id="rId1"/>
      <headerFooter alignWithMargins="0">
        <oddFooter>&amp;L&amp;"Tahoma,Italic"National Bank of Canada Supplementary Financial Information&amp;R&amp;"Tahoma,Italic"&amp;A</oddFooter>
      </headerFooter>
    </customSheetView>
  </customSheetViews>
  <mergeCells count="8">
    <mergeCell ref="A17:R17"/>
    <mergeCell ref="A1:R1"/>
    <mergeCell ref="K3:N3"/>
    <mergeCell ref="G3:J3"/>
    <mergeCell ref="A3:B4"/>
    <mergeCell ref="C3:F3"/>
    <mergeCell ref="O3:P3"/>
    <mergeCell ref="Q3:R3"/>
  </mergeCells>
  <phoneticPr fontId="14" type="noConversion"/>
  <conditionalFormatting sqref="J18 N18:R18 F18">
    <cfRule type="expression" dxfId="7" priority="9" stopIfTrue="1">
      <formula>ABS(F18)&gt;0</formula>
    </cfRule>
  </conditionalFormatting>
  <conditionalFormatting sqref="G18:I18">
    <cfRule type="expression" dxfId="6" priority="4" stopIfTrue="1">
      <formula>ABS(XEW18)&gt;0</formula>
    </cfRule>
  </conditionalFormatting>
  <conditionalFormatting sqref="K18:M18">
    <cfRule type="expression" dxfId="5" priority="15" stopIfTrue="1">
      <formula>ABS(#REF!)&gt;0</formula>
    </cfRule>
  </conditionalFormatting>
  <conditionalFormatting sqref="C18:E18">
    <cfRule type="expression" dxfId="4" priority="1" stopIfTrue="1">
      <formula>ABS(XES18)&gt;0</formula>
    </cfRule>
  </conditionalFormatting>
  <printOptions horizontalCentered="1"/>
  <pageMargins left="0.31496062992125984" right="0.31496062992125984" top="0.39370078740157483" bottom="0.39370078740157483" header="0.19685039370078741" footer="0.19685039370078741"/>
  <pageSetup scale="69" orientation="landscape" r:id="rId2"/>
  <headerFooter scaleWithDoc="0" alignWithMargins="0">
    <oddFooter>&amp;L&amp;"MetaBookLF-Roman,Italique"&amp;8National Bank of Canada - Supplementary Financial Information&amp;R&amp;"MetaBookLF-Roman,Italique"&amp;8page &amp;P</oddFooter>
  </headerFooter>
  <legacyDrawing r:id="rId3"/>
  <oleObjects>
    <oleObject progId="Word.Document.8" shapeId="9231" r:id="rId4"/>
  </oleObjects>
</worksheet>
</file>

<file path=xl/worksheets/sheet26.xml><?xml version="1.0" encoding="utf-8"?>
<worksheet xmlns="http://schemas.openxmlformats.org/spreadsheetml/2006/main" xmlns:r="http://schemas.openxmlformats.org/officeDocument/2006/relationships">
  <sheetPr transitionEvaluation="1" codeName="Feuil47">
    <tabColor theme="8" tint="0.59999389629810485"/>
    <pageSetUpPr fitToPage="1"/>
  </sheetPr>
  <dimension ref="A1:R78"/>
  <sheetViews>
    <sheetView showGridLines="0" defaultGridColor="0" view="pageBreakPreview" colorId="22" zoomScale="85" zoomScaleNormal="85" zoomScaleSheetLayoutView="85" workbookViewId="0">
      <selection activeCell="G8" sqref="G8"/>
    </sheetView>
  </sheetViews>
  <sheetFormatPr baseColWidth="10" defaultColWidth="10.77734375" defaultRowHeight="15"/>
  <cols>
    <col min="1" max="1" width="5.5546875" style="63" customWidth="1"/>
    <col min="2" max="2" width="46.44140625" style="22" customWidth="1"/>
    <col min="3" max="3" width="36.33203125" style="22" customWidth="1"/>
    <col min="4" max="4" width="13.44140625" style="56" hidden="1" customWidth="1"/>
    <col min="5" max="6" width="14.6640625" style="56" hidden="1" customWidth="1"/>
    <col min="7" max="7" width="14.6640625" style="56" customWidth="1"/>
    <col min="8" max="12" width="14.77734375" style="22" customWidth="1"/>
    <col min="13" max="13" width="1.77734375" style="56" customWidth="1"/>
    <col min="14" max="252" width="8.88671875" style="22" customWidth="1"/>
    <col min="253" max="253" width="26.21875" style="22" customWidth="1"/>
    <col min="254" max="257" width="12.109375" style="22" customWidth="1"/>
    <col min="258" max="264" width="10.77734375" style="22"/>
    <col min="265" max="265" width="8.88671875" style="22" customWidth="1"/>
    <col min="266" max="266" width="164.109375" style="22" customWidth="1"/>
    <col min="267" max="267" width="2.6640625" style="22" customWidth="1"/>
    <col min="268" max="268" width="13.44140625" style="22" customWidth="1"/>
    <col min="269" max="269" width="17.33203125" style="22" customWidth="1"/>
    <col min="270" max="508" width="8.88671875" style="22" customWidth="1"/>
    <col min="509" max="509" width="26.21875" style="22" customWidth="1"/>
    <col min="510" max="513" width="12.109375" style="22" customWidth="1"/>
    <col min="514" max="520" width="10.77734375" style="22"/>
    <col min="521" max="521" width="8.88671875" style="22" customWidth="1"/>
    <col min="522" max="522" width="164.109375" style="22" customWidth="1"/>
    <col min="523" max="523" width="2.6640625" style="22" customWidth="1"/>
    <col min="524" max="524" width="13.44140625" style="22" customWidth="1"/>
    <col min="525" max="525" width="17.33203125" style="22" customWidth="1"/>
    <col min="526" max="764" width="8.88671875" style="22" customWidth="1"/>
    <col min="765" max="765" width="26.21875" style="22" customWidth="1"/>
    <col min="766" max="769" width="12.109375" style="22" customWidth="1"/>
    <col min="770" max="776" width="10.77734375" style="22"/>
    <col min="777" max="777" width="8.88671875" style="22" customWidth="1"/>
    <col min="778" max="778" width="164.109375" style="22" customWidth="1"/>
    <col min="779" max="779" width="2.6640625" style="22" customWidth="1"/>
    <col min="780" max="780" width="13.44140625" style="22" customWidth="1"/>
    <col min="781" max="781" width="17.33203125" style="22" customWidth="1"/>
    <col min="782" max="1020" width="8.88671875" style="22" customWidth="1"/>
    <col min="1021" max="1021" width="26.21875" style="22" customWidth="1"/>
    <col min="1022" max="1025" width="12.109375" style="22" customWidth="1"/>
    <col min="1026" max="1032" width="10.77734375" style="22"/>
    <col min="1033" max="1033" width="8.88671875" style="22" customWidth="1"/>
    <col min="1034" max="1034" width="164.109375" style="22" customWidth="1"/>
    <col min="1035" max="1035" width="2.6640625" style="22" customWidth="1"/>
    <col min="1036" max="1036" width="13.44140625" style="22" customWidth="1"/>
    <col min="1037" max="1037" width="17.33203125" style="22" customWidth="1"/>
    <col min="1038" max="1276" width="8.88671875" style="22" customWidth="1"/>
    <col min="1277" max="1277" width="26.21875" style="22" customWidth="1"/>
    <col min="1278" max="1281" width="12.109375" style="22" customWidth="1"/>
    <col min="1282" max="1288" width="10.77734375" style="22"/>
    <col min="1289" max="1289" width="8.88671875" style="22" customWidth="1"/>
    <col min="1290" max="1290" width="164.109375" style="22" customWidth="1"/>
    <col min="1291" max="1291" width="2.6640625" style="22" customWidth="1"/>
    <col min="1292" max="1292" width="13.44140625" style="22" customWidth="1"/>
    <col min="1293" max="1293" width="17.33203125" style="22" customWidth="1"/>
    <col min="1294" max="1532" width="8.88671875" style="22" customWidth="1"/>
    <col min="1533" max="1533" width="26.21875" style="22" customWidth="1"/>
    <col min="1534" max="1537" width="12.109375" style="22" customWidth="1"/>
    <col min="1538" max="1544" width="10.77734375" style="22"/>
    <col min="1545" max="1545" width="8.88671875" style="22" customWidth="1"/>
    <col min="1546" max="1546" width="164.109375" style="22" customWidth="1"/>
    <col min="1547" max="1547" width="2.6640625" style="22" customWidth="1"/>
    <col min="1548" max="1548" width="13.44140625" style="22" customWidth="1"/>
    <col min="1549" max="1549" width="17.33203125" style="22" customWidth="1"/>
    <col min="1550" max="1788" width="8.88671875" style="22" customWidth="1"/>
    <col min="1789" max="1789" width="26.21875" style="22" customWidth="1"/>
    <col min="1790" max="1793" width="12.109375" style="22" customWidth="1"/>
    <col min="1794" max="1800" width="10.77734375" style="22"/>
    <col min="1801" max="1801" width="8.88671875" style="22" customWidth="1"/>
    <col min="1802" max="1802" width="164.109375" style="22" customWidth="1"/>
    <col min="1803" max="1803" width="2.6640625" style="22" customWidth="1"/>
    <col min="1804" max="1804" width="13.44140625" style="22" customWidth="1"/>
    <col min="1805" max="1805" width="17.33203125" style="22" customWidth="1"/>
    <col min="1806" max="2044" width="8.88671875" style="22" customWidth="1"/>
    <col min="2045" max="2045" width="26.21875" style="22" customWidth="1"/>
    <col min="2046" max="2049" width="12.109375" style="22" customWidth="1"/>
    <col min="2050" max="2056" width="10.77734375" style="22"/>
    <col min="2057" max="2057" width="8.88671875" style="22" customWidth="1"/>
    <col min="2058" max="2058" width="164.109375" style="22" customWidth="1"/>
    <col min="2059" max="2059" width="2.6640625" style="22" customWidth="1"/>
    <col min="2060" max="2060" width="13.44140625" style="22" customWidth="1"/>
    <col min="2061" max="2061" width="17.33203125" style="22" customWidth="1"/>
    <col min="2062" max="2300" width="8.88671875" style="22" customWidth="1"/>
    <col min="2301" max="2301" width="26.21875" style="22" customWidth="1"/>
    <col min="2302" max="2305" width="12.109375" style="22" customWidth="1"/>
    <col min="2306" max="2312" width="10.77734375" style="22"/>
    <col min="2313" max="2313" width="8.88671875" style="22" customWidth="1"/>
    <col min="2314" max="2314" width="164.109375" style="22" customWidth="1"/>
    <col min="2315" max="2315" width="2.6640625" style="22" customWidth="1"/>
    <col min="2316" max="2316" width="13.44140625" style="22" customWidth="1"/>
    <col min="2317" max="2317" width="17.33203125" style="22" customWidth="1"/>
    <col min="2318" max="2556" width="8.88671875" style="22" customWidth="1"/>
    <col min="2557" max="2557" width="26.21875" style="22" customWidth="1"/>
    <col min="2558" max="2561" width="12.109375" style="22" customWidth="1"/>
    <col min="2562" max="2568" width="10.77734375" style="22"/>
    <col min="2569" max="2569" width="8.88671875" style="22" customWidth="1"/>
    <col min="2570" max="2570" width="164.109375" style="22" customWidth="1"/>
    <col min="2571" max="2571" width="2.6640625" style="22" customWidth="1"/>
    <col min="2572" max="2572" width="13.44140625" style="22" customWidth="1"/>
    <col min="2573" max="2573" width="17.33203125" style="22" customWidth="1"/>
    <col min="2574" max="2812" width="8.88671875" style="22" customWidth="1"/>
    <col min="2813" max="2813" width="26.21875" style="22" customWidth="1"/>
    <col min="2814" max="2817" width="12.109375" style="22" customWidth="1"/>
    <col min="2818" max="2824" width="10.77734375" style="22"/>
    <col min="2825" max="2825" width="8.88671875" style="22" customWidth="1"/>
    <col min="2826" max="2826" width="164.109375" style="22" customWidth="1"/>
    <col min="2827" max="2827" width="2.6640625" style="22" customWidth="1"/>
    <col min="2828" max="2828" width="13.44140625" style="22" customWidth="1"/>
    <col min="2829" max="2829" width="17.33203125" style="22" customWidth="1"/>
    <col min="2830" max="3068" width="8.88671875" style="22" customWidth="1"/>
    <col min="3069" max="3069" width="26.21875" style="22" customWidth="1"/>
    <col min="3070" max="3073" width="12.109375" style="22" customWidth="1"/>
    <col min="3074" max="3080" width="10.77734375" style="22"/>
    <col min="3081" max="3081" width="8.88671875" style="22" customWidth="1"/>
    <col min="3082" max="3082" width="164.109375" style="22" customWidth="1"/>
    <col min="3083" max="3083" width="2.6640625" style="22" customWidth="1"/>
    <col min="3084" max="3084" width="13.44140625" style="22" customWidth="1"/>
    <col min="3085" max="3085" width="17.33203125" style="22" customWidth="1"/>
    <col min="3086" max="3324" width="8.88671875" style="22" customWidth="1"/>
    <col min="3325" max="3325" width="26.21875" style="22" customWidth="1"/>
    <col min="3326" max="3329" width="12.109375" style="22" customWidth="1"/>
    <col min="3330" max="3336" width="10.77734375" style="22"/>
    <col min="3337" max="3337" width="8.88671875" style="22" customWidth="1"/>
    <col min="3338" max="3338" width="164.109375" style="22" customWidth="1"/>
    <col min="3339" max="3339" width="2.6640625" style="22" customWidth="1"/>
    <col min="3340" max="3340" width="13.44140625" style="22" customWidth="1"/>
    <col min="3341" max="3341" width="17.33203125" style="22" customWidth="1"/>
    <col min="3342" max="3580" width="8.88671875" style="22" customWidth="1"/>
    <col min="3581" max="3581" width="26.21875" style="22" customWidth="1"/>
    <col min="3582" max="3585" width="12.109375" style="22" customWidth="1"/>
    <col min="3586" max="3592" width="10.77734375" style="22"/>
    <col min="3593" max="3593" width="8.88671875" style="22" customWidth="1"/>
    <col min="3594" max="3594" width="164.109375" style="22" customWidth="1"/>
    <col min="3595" max="3595" width="2.6640625" style="22" customWidth="1"/>
    <col min="3596" max="3596" width="13.44140625" style="22" customWidth="1"/>
    <col min="3597" max="3597" width="17.33203125" style="22" customWidth="1"/>
    <col min="3598" max="3836" width="8.88671875" style="22" customWidth="1"/>
    <col min="3837" max="3837" width="26.21875" style="22" customWidth="1"/>
    <col min="3838" max="3841" width="12.109375" style="22" customWidth="1"/>
    <col min="3842" max="3848" width="10.77734375" style="22"/>
    <col min="3849" max="3849" width="8.88671875" style="22" customWidth="1"/>
    <col min="3850" max="3850" width="164.109375" style="22" customWidth="1"/>
    <col min="3851" max="3851" width="2.6640625" style="22" customWidth="1"/>
    <col min="3852" max="3852" width="13.44140625" style="22" customWidth="1"/>
    <col min="3853" max="3853" width="17.33203125" style="22" customWidth="1"/>
    <col min="3854" max="4092" width="8.88671875" style="22" customWidth="1"/>
    <col min="4093" max="4093" width="26.21875" style="22" customWidth="1"/>
    <col min="4094" max="4097" width="12.109375" style="22" customWidth="1"/>
    <col min="4098" max="4104" width="10.77734375" style="22"/>
    <col min="4105" max="4105" width="8.88671875" style="22" customWidth="1"/>
    <col min="4106" max="4106" width="164.109375" style="22" customWidth="1"/>
    <col min="4107" max="4107" width="2.6640625" style="22" customWidth="1"/>
    <col min="4108" max="4108" width="13.44140625" style="22" customWidth="1"/>
    <col min="4109" max="4109" width="17.33203125" style="22" customWidth="1"/>
    <col min="4110" max="4348" width="8.88671875" style="22" customWidth="1"/>
    <col min="4349" max="4349" width="26.21875" style="22" customWidth="1"/>
    <col min="4350" max="4353" width="12.109375" style="22" customWidth="1"/>
    <col min="4354" max="4360" width="10.77734375" style="22"/>
    <col min="4361" max="4361" width="8.88671875" style="22" customWidth="1"/>
    <col min="4362" max="4362" width="164.109375" style="22" customWidth="1"/>
    <col min="4363" max="4363" width="2.6640625" style="22" customWidth="1"/>
    <col min="4364" max="4364" width="13.44140625" style="22" customWidth="1"/>
    <col min="4365" max="4365" width="17.33203125" style="22" customWidth="1"/>
    <col min="4366" max="4604" width="8.88671875" style="22" customWidth="1"/>
    <col min="4605" max="4605" width="26.21875" style="22" customWidth="1"/>
    <col min="4606" max="4609" width="12.109375" style="22" customWidth="1"/>
    <col min="4610" max="4616" width="10.77734375" style="22"/>
    <col min="4617" max="4617" width="8.88671875" style="22" customWidth="1"/>
    <col min="4618" max="4618" width="164.109375" style="22" customWidth="1"/>
    <col min="4619" max="4619" width="2.6640625" style="22" customWidth="1"/>
    <col min="4620" max="4620" width="13.44140625" style="22" customWidth="1"/>
    <col min="4621" max="4621" width="17.33203125" style="22" customWidth="1"/>
    <col min="4622" max="4860" width="8.88671875" style="22" customWidth="1"/>
    <col min="4861" max="4861" width="26.21875" style="22" customWidth="1"/>
    <col min="4862" max="4865" width="12.109375" style="22" customWidth="1"/>
    <col min="4866" max="4872" width="10.77734375" style="22"/>
    <col min="4873" max="4873" width="8.88671875" style="22" customWidth="1"/>
    <col min="4874" max="4874" width="164.109375" style="22" customWidth="1"/>
    <col min="4875" max="4875" width="2.6640625" style="22" customWidth="1"/>
    <col min="4876" max="4876" width="13.44140625" style="22" customWidth="1"/>
    <col min="4877" max="4877" width="17.33203125" style="22" customWidth="1"/>
    <col min="4878" max="5116" width="8.88671875" style="22" customWidth="1"/>
    <col min="5117" max="5117" width="26.21875" style="22" customWidth="1"/>
    <col min="5118" max="5121" width="12.109375" style="22" customWidth="1"/>
    <col min="5122" max="5128" width="10.77734375" style="22"/>
    <col min="5129" max="5129" width="8.88671875" style="22" customWidth="1"/>
    <col min="5130" max="5130" width="164.109375" style="22" customWidth="1"/>
    <col min="5131" max="5131" width="2.6640625" style="22" customWidth="1"/>
    <col min="5132" max="5132" width="13.44140625" style="22" customWidth="1"/>
    <col min="5133" max="5133" width="17.33203125" style="22" customWidth="1"/>
    <col min="5134" max="5372" width="8.88671875" style="22" customWidth="1"/>
    <col min="5373" max="5373" width="26.21875" style="22" customWidth="1"/>
    <col min="5374" max="5377" width="12.109375" style="22" customWidth="1"/>
    <col min="5378" max="5384" width="10.77734375" style="22"/>
    <col min="5385" max="5385" width="8.88671875" style="22" customWidth="1"/>
    <col min="5386" max="5386" width="164.109375" style="22" customWidth="1"/>
    <col min="5387" max="5387" width="2.6640625" style="22" customWidth="1"/>
    <col min="5388" max="5388" width="13.44140625" style="22" customWidth="1"/>
    <col min="5389" max="5389" width="17.33203125" style="22" customWidth="1"/>
    <col min="5390" max="5628" width="8.88671875" style="22" customWidth="1"/>
    <col min="5629" max="5629" width="26.21875" style="22" customWidth="1"/>
    <col min="5630" max="5633" width="12.109375" style="22" customWidth="1"/>
    <col min="5634" max="5640" width="10.77734375" style="22"/>
    <col min="5641" max="5641" width="8.88671875" style="22" customWidth="1"/>
    <col min="5642" max="5642" width="164.109375" style="22" customWidth="1"/>
    <col min="5643" max="5643" width="2.6640625" style="22" customWidth="1"/>
    <col min="5644" max="5644" width="13.44140625" style="22" customWidth="1"/>
    <col min="5645" max="5645" width="17.33203125" style="22" customWidth="1"/>
    <col min="5646" max="5884" width="8.88671875" style="22" customWidth="1"/>
    <col min="5885" max="5885" width="26.21875" style="22" customWidth="1"/>
    <col min="5886" max="5889" width="12.109375" style="22" customWidth="1"/>
    <col min="5890" max="5896" width="10.77734375" style="22"/>
    <col min="5897" max="5897" width="8.88671875" style="22" customWidth="1"/>
    <col min="5898" max="5898" width="164.109375" style="22" customWidth="1"/>
    <col min="5899" max="5899" width="2.6640625" style="22" customWidth="1"/>
    <col min="5900" max="5900" width="13.44140625" style="22" customWidth="1"/>
    <col min="5901" max="5901" width="17.33203125" style="22" customWidth="1"/>
    <col min="5902" max="6140" width="8.88671875" style="22" customWidth="1"/>
    <col min="6141" max="6141" width="26.21875" style="22" customWidth="1"/>
    <col min="6142" max="6145" width="12.109375" style="22" customWidth="1"/>
    <col min="6146" max="6152" width="10.77734375" style="22"/>
    <col min="6153" max="6153" width="8.88671875" style="22" customWidth="1"/>
    <col min="6154" max="6154" width="164.109375" style="22" customWidth="1"/>
    <col min="6155" max="6155" width="2.6640625" style="22" customWidth="1"/>
    <col min="6156" max="6156" width="13.44140625" style="22" customWidth="1"/>
    <col min="6157" max="6157" width="17.33203125" style="22" customWidth="1"/>
    <col min="6158" max="6396" width="8.88671875" style="22" customWidth="1"/>
    <col min="6397" max="6397" width="26.21875" style="22" customWidth="1"/>
    <col min="6398" max="6401" width="12.109375" style="22" customWidth="1"/>
    <col min="6402" max="6408" width="10.77734375" style="22"/>
    <col min="6409" max="6409" width="8.88671875" style="22" customWidth="1"/>
    <col min="6410" max="6410" width="164.109375" style="22" customWidth="1"/>
    <col min="6411" max="6411" width="2.6640625" style="22" customWidth="1"/>
    <col min="6412" max="6412" width="13.44140625" style="22" customWidth="1"/>
    <col min="6413" max="6413" width="17.33203125" style="22" customWidth="1"/>
    <col min="6414" max="6652" width="8.88671875" style="22" customWidth="1"/>
    <col min="6653" max="6653" width="26.21875" style="22" customWidth="1"/>
    <col min="6654" max="6657" width="12.109375" style="22" customWidth="1"/>
    <col min="6658" max="6664" width="10.77734375" style="22"/>
    <col min="6665" max="6665" width="8.88671875" style="22" customWidth="1"/>
    <col min="6666" max="6666" width="164.109375" style="22" customWidth="1"/>
    <col min="6667" max="6667" width="2.6640625" style="22" customWidth="1"/>
    <col min="6668" max="6668" width="13.44140625" style="22" customWidth="1"/>
    <col min="6669" max="6669" width="17.33203125" style="22" customWidth="1"/>
    <col min="6670" max="6908" width="8.88671875" style="22" customWidth="1"/>
    <col min="6909" max="6909" width="26.21875" style="22" customWidth="1"/>
    <col min="6910" max="6913" width="12.109375" style="22" customWidth="1"/>
    <col min="6914" max="6920" width="10.77734375" style="22"/>
    <col min="6921" max="6921" width="8.88671875" style="22" customWidth="1"/>
    <col min="6922" max="6922" width="164.109375" style="22" customWidth="1"/>
    <col min="6923" max="6923" width="2.6640625" style="22" customWidth="1"/>
    <col min="6924" max="6924" width="13.44140625" style="22" customWidth="1"/>
    <col min="6925" max="6925" width="17.33203125" style="22" customWidth="1"/>
    <col min="6926" max="7164" width="8.88671875" style="22" customWidth="1"/>
    <col min="7165" max="7165" width="26.21875" style="22" customWidth="1"/>
    <col min="7166" max="7169" width="12.109375" style="22" customWidth="1"/>
    <col min="7170" max="7176" width="10.77734375" style="22"/>
    <col min="7177" max="7177" width="8.88671875" style="22" customWidth="1"/>
    <col min="7178" max="7178" width="164.109375" style="22" customWidth="1"/>
    <col min="7179" max="7179" width="2.6640625" style="22" customWidth="1"/>
    <col min="7180" max="7180" width="13.44140625" style="22" customWidth="1"/>
    <col min="7181" max="7181" width="17.33203125" style="22" customWidth="1"/>
    <col min="7182" max="7420" width="8.88671875" style="22" customWidth="1"/>
    <col min="7421" max="7421" width="26.21875" style="22" customWidth="1"/>
    <col min="7422" max="7425" width="12.109375" style="22" customWidth="1"/>
    <col min="7426" max="7432" width="10.77734375" style="22"/>
    <col min="7433" max="7433" width="8.88671875" style="22" customWidth="1"/>
    <col min="7434" max="7434" width="164.109375" style="22" customWidth="1"/>
    <col min="7435" max="7435" width="2.6640625" style="22" customWidth="1"/>
    <col min="7436" max="7436" width="13.44140625" style="22" customWidth="1"/>
    <col min="7437" max="7437" width="17.33203125" style="22" customWidth="1"/>
    <col min="7438" max="7676" width="8.88671875" style="22" customWidth="1"/>
    <col min="7677" max="7677" width="26.21875" style="22" customWidth="1"/>
    <col min="7678" max="7681" width="12.109375" style="22" customWidth="1"/>
    <col min="7682" max="7688" width="10.77734375" style="22"/>
    <col min="7689" max="7689" width="8.88671875" style="22" customWidth="1"/>
    <col min="7690" max="7690" width="164.109375" style="22" customWidth="1"/>
    <col min="7691" max="7691" width="2.6640625" style="22" customWidth="1"/>
    <col min="7692" max="7692" width="13.44140625" style="22" customWidth="1"/>
    <col min="7693" max="7693" width="17.33203125" style="22" customWidth="1"/>
    <col min="7694" max="7932" width="8.88671875" style="22" customWidth="1"/>
    <col min="7933" max="7933" width="26.21875" style="22" customWidth="1"/>
    <col min="7934" max="7937" width="12.109375" style="22" customWidth="1"/>
    <col min="7938" max="7944" width="10.77734375" style="22"/>
    <col min="7945" max="7945" width="8.88671875" style="22" customWidth="1"/>
    <col min="7946" max="7946" width="164.109375" style="22" customWidth="1"/>
    <col min="7947" max="7947" width="2.6640625" style="22" customWidth="1"/>
    <col min="7948" max="7948" width="13.44140625" style="22" customWidth="1"/>
    <col min="7949" max="7949" width="17.33203125" style="22" customWidth="1"/>
    <col min="7950" max="8188" width="8.88671875" style="22" customWidth="1"/>
    <col min="8189" max="8189" width="26.21875" style="22" customWidth="1"/>
    <col min="8190" max="8193" width="12.109375" style="22" customWidth="1"/>
    <col min="8194" max="8200" width="10.77734375" style="22"/>
    <col min="8201" max="8201" width="8.88671875" style="22" customWidth="1"/>
    <col min="8202" max="8202" width="164.109375" style="22" customWidth="1"/>
    <col min="8203" max="8203" width="2.6640625" style="22" customWidth="1"/>
    <col min="8204" max="8204" width="13.44140625" style="22" customWidth="1"/>
    <col min="8205" max="8205" width="17.33203125" style="22" customWidth="1"/>
    <col min="8206" max="8444" width="8.88671875" style="22" customWidth="1"/>
    <col min="8445" max="8445" width="26.21875" style="22" customWidth="1"/>
    <col min="8446" max="8449" width="12.109375" style="22" customWidth="1"/>
    <col min="8450" max="8456" width="10.77734375" style="22"/>
    <col min="8457" max="8457" width="8.88671875" style="22" customWidth="1"/>
    <col min="8458" max="8458" width="164.109375" style="22" customWidth="1"/>
    <col min="8459" max="8459" width="2.6640625" style="22" customWidth="1"/>
    <col min="8460" max="8460" width="13.44140625" style="22" customWidth="1"/>
    <col min="8461" max="8461" width="17.33203125" style="22" customWidth="1"/>
    <col min="8462" max="8700" width="8.88671875" style="22" customWidth="1"/>
    <col min="8701" max="8701" width="26.21875" style="22" customWidth="1"/>
    <col min="8702" max="8705" width="12.109375" style="22" customWidth="1"/>
    <col min="8706" max="8712" width="10.77734375" style="22"/>
    <col min="8713" max="8713" width="8.88671875" style="22" customWidth="1"/>
    <col min="8714" max="8714" width="164.109375" style="22" customWidth="1"/>
    <col min="8715" max="8715" width="2.6640625" style="22" customWidth="1"/>
    <col min="8716" max="8716" width="13.44140625" style="22" customWidth="1"/>
    <col min="8717" max="8717" width="17.33203125" style="22" customWidth="1"/>
    <col min="8718" max="8956" width="8.88671875" style="22" customWidth="1"/>
    <col min="8957" max="8957" width="26.21875" style="22" customWidth="1"/>
    <col min="8958" max="8961" width="12.109375" style="22" customWidth="1"/>
    <col min="8962" max="8968" width="10.77734375" style="22"/>
    <col min="8969" max="8969" width="8.88671875" style="22" customWidth="1"/>
    <col min="8970" max="8970" width="164.109375" style="22" customWidth="1"/>
    <col min="8971" max="8971" width="2.6640625" style="22" customWidth="1"/>
    <col min="8972" max="8972" width="13.44140625" style="22" customWidth="1"/>
    <col min="8973" max="8973" width="17.33203125" style="22" customWidth="1"/>
    <col min="8974" max="9212" width="8.88671875" style="22" customWidth="1"/>
    <col min="9213" max="9213" width="26.21875" style="22" customWidth="1"/>
    <col min="9214" max="9217" width="12.109375" style="22" customWidth="1"/>
    <col min="9218" max="9224" width="10.77734375" style="22"/>
    <col min="9225" max="9225" width="8.88671875" style="22" customWidth="1"/>
    <col min="9226" max="9226" width="164.109375" style="22" customWidth="1"/>
    <col min="9227" max="9227" width="2.6640625" style="22" customWidth="1"/>
    <col min="9228" max="9228" width="13.44140625" style="22" customWidth="1"/>
    <col min="9229" max="9229" width="17.33203125" style="22" customWidth="1"/>
    <col min="9230" max="9468" width="8.88671875" style="22" customWidth="1"/>
    <col min="9469" max="9469" width="26.21875" style="22" customWidth="1"/>
    <col min="9470" max="9473" width="12.109375" style="22" customWidth="1"/>
    <col min="9474" max="9480" width="10.77734375" style="22"/>
    <col min="9481" max="9481" width="8.88671875" style="22" customWidth="1"/>
    <col min="9482" max="9482" width="164.109375" style="22" customWidth="1"/>
    <col min="9483" max="9483" width="2.6640625" style="22" customWidth="1"/>
    <col min="9484" max="9484" width="13.44140625" style="22" customWidth="1"/>
    <col min="9485" max="9485" width="17.33203125" style="22" customWidth="1"/>
    <col min="9486" max="9724" width="8.88671875" style="22" customWidth="1"/>
    <col min="9725" max="9725" width="26.21875" style="22" customWidth="1"/>
    <col min="9726" max="9729" width="12.109375" style="22" customWidth="1"/>
    <col min="9730" max="9736" width="10.77734375" style="22"/>
    <col min="9737" max="9737" width="8.88671875" style="22" customWidth="1"/>
    <col min="9738" max="9738" width="164.109375" style="22" customWidth="1"/>
    <col min="9739" max="9739" width="2.6640625" style="22" customWidth="1"/>
    <col min="9740" max="9740" width="13.44140625" style="22" customWidth="1"/>
    <col min="9741" max="9741" width="17.33203125" style="22" customWidth="1"/>
    <col min="9742" max="9980" width="8.88671875" style="22" customWidth="1"/>
    <col min="9981" max="9981" width="26.21875" style="22" customWidth="1"/>
    <col min="9982" max="9985" width="12.109375" style="22" customWidth="1"/>
    <col min="9986" max="9992" width="10.77734375" style="22"/>
    <col min="9993" max="9993" width="8.88671875" style="22" customWidth="1"/>
    <col min="9994" max="9994" width="164.109375" style="22" customWidth="1"/>
    <col min="9995" max="9995" width="2.6640625" style="22" customWidth="1"/>
    <col min="9996" max="9996" width="13.44140625" style="22" customWidth="1"/>
    <col min="9997" max="9997" width="17.33203125" style="22" customWidth="1"/>
    <col min="9998" max="10236" width="8.88671875" style="22" customWidth="1"/>
    <col min="10237" max="10237" width="26.21875" style="22" customWidth="1"/>
    <col min="10238" max="10241" width="12.109375" style="22" customWidth="1"/>
    <col min="10242" max="10248" width="10.77734375" style="22"/>
    <col min="10249" max="10249" width="8.88671875" style="22" customWidth="1"/>
    <col min="10250" max="10250" width="164.109375" style="22" customWidth="1"/>
    <col min="10251" max="10251" width="2.6640625" style="22" customWidth="1"/>
    <col min="10252" max="10252" width="13.44140625" style="22" customWidth="1"/>
    <col min="10253" max="10253" width="17.33203125" style="22" customWidth="1"/>
    <col min="10254" max="10492" width="8.88671875" style="22" customWidth="1"/>
    <col min="10493" max="10493" width="26.21875" style="22" customWidth="1"/>
    <col min="10494" max="10497" width="12.109375" style="22" customWidth="1"/>
    <col min="10498" max="10504" width="10.77734375" style="22"/>
    <col min="10505" max="10505" width="8.88671875" style="22" customWidth="1"/>
    <col min="10506" max="10506" width="164.109375" style="22" customWidth="1"/>
    <col min="10507" max="10507" width="2.6640625" style="22" customWidth="1"/>
    <col min="10508" max="10508" width="13.44140625" style="22" customWidth="1"/>
    <col min="10509" max="10509" width="17.33203125" style="22" customWidth="1"/>
    <col min="10510" max="10748" width="8.88671875" style="22" customWidth="1"/>
    <col min="10749" max="10749" width="26.21875" style="22" customWidth="1"/>
    <col min="10750" max="10753" width="12.109375" style="22" customWidth="1"/>
    <col min="10754" max="10760" width="10.77734375" style="22"/>
    <col min="10761" max="10761" width="8.88671875" style="22" customWidth="1"/>
    <col min="10762" max="10762" width="164.109375" style="22" customWidth="1"/>
    <col min="10763" max="10763" width="2.6640625" style="22" customWidth="1"/>
    <col min="10764" max="10764" width="13.44140625" style="22" customWidth="1"/>
    <col min="10765" max="10765" width="17.33203125" style="22" customWidth="1"/>
    <col min="10766" max="11004" width="8.88671875" style="22" customWidth="1"/>
    <col min="11005" max="11005" width="26.21875" style="22" customWidth="1"/>
    <col min="11006" max="11009" width="12.109375" style="22" customWidth="1"/>
    <col min="11010" max="11016" width="10.77734375" style="22"/>
    <col min="11017" max="11017" width="8.88671875" style="22" customWidth="1"/>
    <col min="11018" max="11018" width="164.109375" style="22" customWidth="1"/>
    <col min="11019" max="11019" width="2.6640625" style="22" customWidth="1"/>
    <col min="11020" max="11020" width="13.44140625" style="22" customWidth="1"/>
    <col min="11021" max="11021" width="17.33203125" style="22" customWidth="1"/>
    <col min="11022" max="11260" width="8.88671875" style="22" customWidth="1"/>
    <col min="11261" max="11261" width="26.21875" style="22" customWidth="1"/>
    <col min="11262" max="11265" width="12.109375" style="22" customWidth="1"/>
    <col min="11266" max="11272" width="10.77734375" style="22"/>
    <col min="11273" max="11273" width="8.88671875" style="22" customWidth="1"/>
    <col min="11274" max="11274" width="164.109375" style="22" customWidth="1"/>
    <col min="11275" max="11275" width="2.6640625" style="22" customWidth="1"/>
    <col min="11276" max="11276" width="13.44140625" style="22" customWidth="1"/>
    <col min="11277" max="11277" width="17.33203125" style="22" customWidth="1"/>
    <col min="11278" max="11516" width="8.88671875" style="22" customWidth="1"/>
    <col min="11517" max="11517" width="26.21875" style="22" customWidth="1"/>
    <col min="11518" max="11521" width="12.109375" style="22" customWidth="1"/>
    <col min="11522" max="11528" width="10.77734375" style="22"/>
    <col min="11529" max="11529" width="8.88671875" style="22" customWidth="1"/>
    <col min="11530" max="11530" width="164.109375" style="22" customWidth="1"/>
    <col min="11531" max="11531" width="2.6640625" style="22" customWidth="1"/>
    <col min="11532" max="11532" width="13.44140625" style="22" customWidth="1"/>
    <col min="11533" max="11533" width="17.33203125" style="22" customWidth="1"/>
    <col min="11534" max="11772" width="8.88671875" style="22" customWidth="1"/>
    <col min="11773" max="11773" width="26.21875" style="22" customWidth="1"/>
    <col min="11774" max="11777" width="12.109375" style="22" customWidth="1"/>
    <col min="11778" max="11784" width="10.77734375" style="22"/>
    <col min="11785" max="11785" width="8.88671875" style="22" customWidth="1"/>
    <col min="11786" max="11786" width="164.109375" style="22" customWidth="1"/>
    <col min="11787" max="11787" width="2.6640625" style="22" customWidth="1"/>
    <col min="11788" max="11788" width="13.44140625" style="22" customWidth="1"/>
    <col min="11789" max="11789" width="17.33203125" style="22" customWidth="1"/>
    <col min="11790" max="12028" width="8.88671875" style="22" customWidth="1"/>
    <col min="12029" max="12029" width="26.21875" style="22" customWidth="1"/>
    <col min="12030" max="12033" width="12.109375" style="22" customWidth="1"/>
    <col min="12034" max="12040" width="10.77734375" style="22"/>
    <col min="12041" max="12041" width="8.88671875" style="22" customWidth="1"/>
    <col min="12042" max="12042" width="164.109375" style="22" customWidth="1"/>
    <col min="12043" max="12043" width="2.6640625" style="22" customWidth="1"/>
    <col min="12044" max="12044" width="13.44140625" style="22" customWidth="1"/>
    <col min="12045" max="12045" width="17.33203125" style="22" customWidth="1"/>
    <col min="12046" max="12284" width="8.88671875" style="22" customWidth="1"/>
    <col min="12285" max="12285" width="26.21875" style="22" customWidth="1"/>
    <col min="12286" max="12289" width="12.109375" style="22" customWidth="1"/>
    <col min="12290" max="12296" width="10.77734375" style="22"/>
    <col min="12297" max="12297" width="8.88671875" style="22" customWidth="1"/>
    <col min="12298" max="12298" width="164.109375" style="22" customWidth="1"/>
    <col min="12299" max="12299" width="2.6640625" style="22" customWidth="1"/>
    <col min="12300" max="12300" width="13.44140625" style="22" customWidth="1"/>
    <col min="12301" max="12301" width="17.33203125" style="22" customWidth="1"/>
    <col min="12302" max="12540" width="8.88671875" style="22" customWidth="1"/>
    <col min="12541" max="12541" width="26.21875" style="22" customWidth="1"/>
    <col min="12542" max="12545" width="12.109375" style="22" customWidth="1"/>
    <col min="12546" max="12552" width="10.77734375" style="22"/>
    <col min="12553" max="12553" width="8.88671875" style="22" customWidth="1"/>
    <col min="12554" max="12554" width="164.109375" style="22" customWidth="1"/>
    <col min="12555" max="12555" width="2.6640625" style="22" customWidth="1"/>
    <col min="12556" max="12556" width="13.44140625" style="22" customWidth="1"/>
    <col min="12557" max="12557" width="17.33203125" style="22" customWidth="1"/>
    <col min="12558" max="12796" width="8.88671875" style="22" customWidth="1"/>
    <col min="12797" max="12797" width="26.21875" style="22" customWidth="1"/>
    <col min="12798" max="12801" width="12.109375" style="22" customWidth="1"/>
    <col min="12802" max="12808" width="10.77734375" style="22"/>
    <col min="12809" max="12809" width="8.88671875" style="22" customWidth="1"/>
    <col min="12810" max="12810" width="164.109375" style="22" customWidth="1"/>
    <col min="12811" max="12811" width="2.6640625" style="22" customWidth="1"/>
    <col min="12812" max="12812" width="13.44140625" style="22" customWidth="1"/>
    <col min="12813" max="12813" width="17.33203125" style="22" customWidth="1"/>
    <col min="12814" max="13052" width="8.88671875" style="22" customWidth="1"/>
    <col min="13053" max="13053" width="26.21875" style="22" customWidth="1"/>
    <col min="13054" max="13057" width="12.109375" style="22" customWidth="1"/>
    <col min="13058" max="13064" width="10.77734375" style="22"/>
    <col min="13065" max="13065" width="8.88671875" style="22" customWidth="1"/>
    <col min="13066" max="13066" width="164.109375" style="22" customWidth="1"/>
    <col min="13067" max="13067" width="2.6640625" style="22" customWidth="1"/>
    <col min="13068" max="13068" width="13.44140625" style="22" customWidth="1"/>
    <col min="13069" max="13069" width="17.33203125" style="22" customWidth="1"/>
    <col min="13070" max="13308" width="8.88671875" style="22" customWidth="1"/>
    <col min="13309" max="13309" width="26.21875" style="22" customWidth="1"/>
    <col min="13310" max="13313" width="12.109375" style="22" customWidth="1"/>
    <col min="13314" max="13320" width="10.77734375" style="22"/>
    <col min="13321" max="13321" width="8.88671875" style="22" customWidth="1"/>
    <col min="13322" max="13322" width="164.109375" style="22" customWidth="1"/>
    <col min="13323" max="13323" width="2.6640625" style="22" customWidth="1"/>
    <col min="13324" max="13324" width="13.44140625" style="22" customWidth="1"/>
    <col min="13325" max="13325" width="17.33203125" style="22" customWidth="1"/>
    <col min="13326" max="13564" width="8.88671875" style="22" customWidth="1"/>
    <col min="13565" max="13565" width="26.21875" style="22" customWidth="1"/>
    <col min="13566" max="13569" width="12.109375" style="22" customWidth="1"/>
    <col min="13570" max="13576" width="10.77734375" style="22"/>
    <col min="13577" max="13577" width="8.88671875" style="22" customWidth="1"/>
    <col min="13578" max="13578" width="164.109375" style="22" customWidth="1"/>
    <col min="13579" max="13579" width="2.6640625" style="22" customWidth="1"/>
    <col min="13580" max="13580" width="13.44140625" style="22" customWidth="1"/>
    <col min="13581" max="13581" width="17.33203125" style="22" customWidth="1"/>
    <col min="13582" max="13820" width="8.88671875" style="22" customWidth="1"/>
    <col min="13821" max="13821" width="26.21875" style="22" customWidth="1"/>
    <col min="13822" max="13825" width="12.109375" style="22" customWidth="1"/>
    <col min="13826" max="13832" width="10.77734375" style="22"/>
    <col min="13833" max="13833" width="8.88671875" style="22" customWidth="1"/>
    <col min="13834" max="13834" width="164.109375" style="22" customWidth="1"/>
    <col min="13835" max="13835" width="2.6640625" style="22" customWidth="1"/>
    <col min="13836" max="13836" width="13.44140625" style="22" customWidth="1"/>
    <col min="13837" max="13837" width="17.33203125" style="22" customWidth="1"/>
    <col min="13838" max="14076" width="8.88671875" style="22" customWidth="1"/>
    <col min="14077" max="14077" width="26.21875" style="22" customWidth="1"/>
    <col min="14078" max="14081" width="12.109375" style="22" customWidth="1"/>
    <col min="14082" max="14088" width="10.77734375" style="22"/>
    <col min="14089" max="14089" width="8.88671875" style="22" customWidth="1"/>
    <col min="14090" max="14090" width="164.109375" style="22" customWidth="1"/>
    <col min="14091" max="14091" width="2.6640625" style="22" customWidth="1"/>
    <col min="14092" max="14092" width="13.44140625" style="22" customWidth="1"/>
    <col min="14093" max="14093" width="17.33203125" style="22" customWidth="1"/>
    <col min="14094" max="14332" width="8.88671875" style="22" customWidth="1"/>
    <col min="14333" max="14333" width="26.21875" style="22" customWidth="1"/>
    <col min="14334" max="14337" width="12.109375" style="22" customWidth="1"/>
    <col min="14338" max="14344" width="10.77734375" style="22"/>
    <col min="14345" max="14345" width="8.88671875" style="22" customWidth="1"/>
    <col min="14346" max="14346" width="164.109375" style="22" customWidth="1"/>
    <col min="14347" max="14347" width="2.6640625" style="22" customWidth="1"/>
    <col min="14348" max="14348" width="13.44140625" style="22" customWidth="1"/>
    <col min="14349" max="14349" width="17.33203125" style="22" customWidth="1"/>
    <col min="14350" max="14588" width="8.88671875" style="22" customWidth="1"/>
    <col min="14589" max="14589" width="26.21875" style="22" customWidth="1"/>
    <col min="14590" max="14593" width="12.109375" style="22" customWidth="1"/>
    <col min="14594" max="14600" width="10.77734375" style="22"/>
    <col min="14601" max="14601" width="8.88671875" style="22" customWidth="1"/>
    <col min="14602" max="14602" width="164.109375" style="22" customWidth="1"/>
    <col min="14603" max="14603" width="2.6640625" style="22" customWidth="1"/>
    <col min="14604" max="14604" width="13.44140625" style="22" customWidth="1"/>
    <col min="14605" max="14605" width="17.33203125" style="22" customWidth="1"/>
    <col min="14606" max="14844" width="8.88671875" style="22" customWidth="1"/>
    <col min="14845" max="14845" width="26.21875" style="22" customWidth="1"/>
    <col min="14846" max="14849" width="12.109375" style="22" customWidth="1"/>
    <col min="14850" max="14856" width="10.77734375" style="22"/>
    <col min="14857" max="14857" width="8.88671875" style="22" customWidth="1"/>
    <col min="14858" max="14858" width="164.109375" style="22" customWidth="1"/>
    <col min="14859" max="14859" width="2.6640625" style="22" customWidth="1"/>
    <col min="14860" max="14860" width="13.44140625" style="22" customWidth="1"/>
    <col min="14861" max="14861" width="17.33203125" style="22" customWidth="1"/>
    <col min="14862" max="15100" width="8.88671875" style="22" customWidth="1"/>
    <col min="15101" max="15101" width="26.21875" style="22" customWidth="1"/>
    <col min="15102" max="15105" width="12.109375" style="22" customWidth="1"/>
    <col min="15106" max="15112" width="10.77734375" style="22"/>
    <col min="15113" max="15113" width="8.88671875" style="22" customWidth="1"/>
    <col min="15114" max="15114" width="164.109375" style="22" customWidth="1"/>
    <col min="15115" max="15115" width="2.6640625" style="22" customWidth="1"/>
    <col min="15116" max="15116" width="13.44140625" style="22" customWidth="1"/>
    <col min="15117" max="15117" width="17.33203125" style="22" customWidth="1"/>
    <col min="15118" max="15356" width="8.88671875" style="22" customWidth="1"/>
    <col min="15357" max="15357" width="26.21875" style="22" customWidth="1"/>
    <col min="15358" max="15361" width="12.109375" style="22" customWidth="1"/>
    <col min="15362" max="15368" width="10.77734375" style="22"/>
    <col min="15369" max="15369" width="8.88671875" style="22" customWidth="1"/>
    <col min="15370" max="15370" width="164.109375" style="22" customWidth="1"/>
    <col min="15371" max="15371" width="2.6640625" style="22" customWidth="1"/>
    <col min="15372" max="15372" width="13.44140625" style="22" customWidth="1"/>
    <col min="15373" max="15373" width="17.33203125" style="22" customWidth="1"/>
    <col min="15374" max="15612" width="8.88671875" style="22" customWidth="1"/>
    <col min="15613" max="15613" width="26.21875" style="22" customWidth="1"/>
    <col min="15614" max="15617" width="12.109375" style="22" customWidth="1"/>
    <col min="15618" max="15624" width="10.77734375" style="22"/>
    <col min="15625" max="15625" width="8.88671875" style="22" customWidth="1"/>
    <col min="15626" max="15626" width="164.109375" style="22" customWidth="1"/>
    <col min="15627" max="15627" width="2.6640625" style="22" customWidth="1"/>
    <col min="15628" max="15628" width="13.44140625" style="22" customWidth="1"/>
    <col min="15629" max="15629" width="17.33203125" style="22" customWidth="1"/>
    <col min="15630" max="15868" width="8.88671875" style="22" customWidth="1"/>
    <col min="15869" max="15869" width="26.21875" style="22" customWidth="1"/>
    <col min="15870" max="15873" width="12.109375" style="22" customWidth="1"/>
    <col min="15874" max="15880" width="10.77734375" style="22"/>
    <col min="15881" max="15881" width="8.88671875" style="22" customWidth="1"/>
    <col min="15882" max="15882" width="164.109375" style="22" customWidth="1"/>
    <col min="15883" max="15883" width="2.6640625" style="22" customWidth="1"/>
    <col min="15884" max="15884" width="13.44140625" style="22" customWidth="1"/>
    <col min="15885" max="15885" width="17.33203125" style="22" customWidth="1"/>
    <col min="15886" max="16124" width="8.88671875" style="22" customWidth="1"/>
    <col min="16125" max="16125" width="26.21875" style="22" customWidth="1"/>
    <col min="16126" max="16129" width="12.109375" style="22" customWidth="1"/>
    <col min="16130" max="16136" width="10.77734375" style="22"/>
    <col min="16137" max="16137" width="8.88671875" style="22" customWidth="1"/>
    <col min="16138" max="16138" width="164.109375" style="22" customWidth="1"/>
    <col min="16139" max="16139" width="2.6640625" style="22" customWidth="1"/>
    <col min="16140" max="16140" width="13.44140625" style="22" customWidth="1"/>
    <col min="16141" max="16141" width="17.33203125" style="22" customWidth="1"/>
    <col min="16142" max="16384" width="8.88671875" style="22" customWidth="1"/>
  </cols>
  <sheetData>
    <row r="1" spans="1:13" ht="36" customHeight="1">
      <c r="A1" s="2710" t="s">
        <v>614</v>
      </c>
      <c r="B1" s="2710"/>
      <c r="C1" s="2710"/>
      <c r="D1" s="2710"/>
      <c r="E1" s="2710"/>
      <c r="F1" s="2710"/>
      <c r="G1" s="2710"/>
      <c r="H1" s="2710"/>
      <c r="I1" s="2710"/>
      <c r="J1" s="2710"/>
      <c r="K1" s="2710"/>
      <c r="L1" s="2710"/>
      <c r="M1" s="1020"/>
    </row>
    <row r="2" spans="1:13" ht="12" customHeight="1" thickBot="1">
      <c r="D2" s="22"/>
      <c r="E2" s="22"/>
      <c r="F2" s="22"/>
      <c r="G2" s="22"/>
    </row>
    <row r="3" spans="1:13" ht="18" customHeight="1">
      <c r="C3" s="127"/>
      <c r="D3" s="127"/>
      <c r="E3" s="2714">
        <v>2017</v>
      </c>
      <c r="F3" s="2715"/>
      <c r="G3" s="2715"/>
      <c r="H3" s="2716"/>
      <c r="I3" s="2714">
        <v>2016</v>
      </c>
      <c r="J3" s="2715"/>
      <c r="K3" s="2715"/>
      <c r="L3" s="2716"/>
    </row>
    <row r="4" spans="1:13" ht="18" customHeight="1" thickBot="1">
      <c r="C4" s="127"/>
      <c r="D4" s="105"/>
      <c r="E4" s="961" t="s">
        <v>1</v>
      </c>
      <c r="F4" s="654" t="s">
        <v>2</v>
      </c>
      <c r="G4" s="654" t="s">
        <v>3</v>
      </c>
      <c r="H4" s="655" t="s">
        <v>4</v>
      </c>
      <c r="I4" s="859" t="s">
        <v>1</v>
      </c>
      <c r="J4" s="654" t="s">
        <v>2</v>
      </c>
      <c r="K4" s="887" t="s">
        <v>3</v>
      </c>
      <c r="L4" s="655" t="s">
        <v>4</v>
      </c>
      <c r="M4" s="1971"/>
    </row>
    <row r="5" spans="1:13" ht="18.75" customHeight="1" thickBot="1">
      <c r="B5" s="64" t="s">
        <v>198</v>
      </c>
      <c r="C5" s="1375"/>
      <c r="D5" s="106" t="s">
        <v>425</v>
      </c>
      <c r="E5" s="2719" t="s">
        <v>395</v>
      </c>
      <c r="F5" s="2720"/>
      <c r="G5" s="2720"/>
      <c r="H5" s="2720"/>
      <c r="I5" s="2720"/>
      <c r="J5" s="2720"/>
      <c r="K5" s="2720"/>
      <c r="L5" s="2721"/>
      <c r="M5" s="1963"/>
    </row>
    <row r="6" spans="1:13" ht="24" customHeight="1">
      <c r="A6" s="107"/>
      <c r="B6" s="2711" t="s">
        <v>260</v>
      </c>
      <c r="C6" s="2712"/>
      <c r="D6" s="2712"/>
      <c r="E6" s="2712"/>
      <c r="F6" s="2712"/>
      <c r="G6" s="2712"/>
      <c r="H6" s="2712"/>
      <c r="I6" s="2712"/>
      <c r="J6" s="2712"/>
      <c r="K6" s="2712"/>
      <c r="L6" s="2713"/>
      <c r="M6" s="1972"/>
    </row>
    <row r="7" spans="1:13" ht="20.100000000000001" customHeight="1">
      <c r="A7" s="66">
        <v>1</v>
      </c>
      <c r="B7" s="1132" t="s">
        <v>457</v>
      </c>
      <c r="C7" s="1133"/>
      <c r="D7" s="109" t="s">
        <v>308</v>
      </c>
      <c r="E7" s="861">
        <v>0</v>
      </c>
      <c r="F7" s="867">
        <v>0</v>
      </c>
      <c r="G7" s="867">
        <v>2850</v>
      </c>
      <c r="H7" s="962">
        <v>2820</v>
      </c>
      <c r="I7" s="861">
        <v>2718</v>
      </c>
      <c r="J7" s="867">
        <v>2663</v>
      </c>
      <c r="K7" s="867">
        <v>2689</v>
      </c>
      <c r="L7" s="864">
        <v>2691</v>
      </c>
      <c r="M7" s="1968"/>
    </row>
    <row r="8" spans="1:13" ht="17.25" customHeight="1">
      <c r="A8" s="69">
        <v>2</v>
      </c>
      <c r="B8" s="1126" t="s">
        <v>169</v>
      </c>
      <c r="C8" s="1131"/>
      <c r="D8" s="109" t="s">
        <v>309</v>
      </c>
      <c r="E8" s="862">
        <v>0</v>
      </c>
      <c r="F8" s="820">
        <v>0</v>
      </c>
      <c r="G8" s="820">
        <v>7164</v>
      </c>
      <c r="H8" s="963">
        <v>7065</v>
      </c>
      <c r="I8" s="862">
        <v>6706</v>
      </c>
      <c r="J8" s="820">
        <v>6683</v>
      </c>
      <c r="K8" s="820">
        <v>6530</v>
      </c>
      <c r="L8" s="865">
        <v>6593</v>
      </c>
      <c r="M8" s="1968"/>
    </row>
    <row r="9" spans="1:13" ht="17.25" customHeight="1">
      <c r="A9" s="69">
        <v>3</v>
      </c>
      <c r="B9" s="1126" t="s">
        <v>252</v>
      </c>
      <c r="C9" s="1131"/>
      <c r="D9" s="109" t="s">
        <v>310</v>
      </c>
      <c r="E9" s="862">
        <v>0</v>
      </c>
      <c r="F9" s="820">
        <v>0</v>
      </c>
      <c r="G9" s="820">
        <v>221</v>
      </c>
      <c r="H9" s="963">
        <v>173</v>
      </c>
      <c r="I9" s="862">
        <v>218</v>
      </c>
      <c r="J9" s="820">
        <v>217</v>
      </c>
      <c r="K9" s="820">
        <v>145</v>
      </c>
      <c r="L9" s="865">
        <v>91</v>
      </c>
      <c r="M9" s="1968"/>
    </row>
    <row r="10" spans="1:13" ht="30" hidden="1">
      <c r="A10" s="69">
        <v>4</v>
      </c>
      <c r="B10" s="73" t="s">
        <v>328</v>
      </c>
      <c r="C10" s="108"/>
      <c r="D10" s="109"/>
      <c r="E10" s="862">
        <v>0</v>
      </c>
      <c r="F10" s="820">
        <v>0</v>
      </c>
      <c r="G10" s="820">
        <v>0</v>
      </c>
      <c r="H10" s="963">
        <v>0</v>
      </c>
      <c r="I10" s="862">
        <v>0</v>
      </c>
      <c r="J10" s="820">
        <v>0</v>
      </c>
      <c r="K10" s="820">
        <v>0</v>
      </c>
      <c r="L10" s="865">
        <v>0</v>
      </c>
      <c r="M10" s="1968"/>
    </row>
    <row r="11" spans="1:13" ht="18" customHeight="1">
      <c r="A11" s="77">
        <v>5</v>
      </c>
      <c r="B11" s="2724" t="s">
        <v>329</v>
      </c>
      <c r="C11" s="2725"/>
      <c r="D11" s="110" t="s">
        <v>311</v>
      </c>
      <c r="E11" s="862">
        <v>0</v>
      </c>
      <c r="F11" s="820">
        <v>0</v>
      </c>
      <c r="G11" s="820">
        <v>7</v>
      </c>
      <c r="H11" s="963">
        <v>7</v>
      </c>
      <c r="I11" s="862">
        <v>7</v>
      </c>
      <c r="J11" s="820">
        <v>7</v>
      </c>
      <c r="K11" s="820">
        <v>0</v>
      </c>
      <c r="L11" s="865">
        <v>0</v>
      </c>
      <c r="M11" s="1968"/>
    </row>
    <row r="12" spans="1:13" s="32" customFormat="1" ht="17.25" customHeight="1">
      <c r="A12" s="1369">
        <v>6</v>
      </c>
      <c r="B12" s="627" t="s">
        <v>261</v>
      </c>
      <c r="C12" s="117"/>
      <c r="D12" s="118"/>
      <c r="E12" s="863">
        <v>0</v>
      </c>
      <c r="F12" s="868">
        <v>0</v>
      </c>
      <c r="G12" s="868">
        <v>10242</v>
      </c>
      <c r="H12" s="964">
        <v>10065</v>
      </c>
      <c r="I12" s="863">
        <v>9649</v>
      </c>
      <c r="J12" s="868">
        <v>9570</v>
      </c>
      <c r="K12" s="868">
        <v>9364</v>
      </c>
      <c r="L12" s="866">
        <v>9375</v>
      </c>
      <c r="M12" s="1964"/>
    </row>
    <row r="13" spans="1:13" ht="24" customHeight="1">
      <c r="A13" s="65"/>
      <c r="B13" s="2707" t="s">
        <v>339</v>
      </c>
      <c r="C13" s="2708"/>
      <c r="D13" s="2708"/>
      <c r="E13" s="2708"/>
      <c r="F13" s="2708"/>
      <c r="G13" s="2708"/>
      <c r="H13" s="2708"/>
      <c r="I13" s="2708"/>
      <c r="J13" s="2708"/>
      <c r="K13" s="2708"/>
      <c r="L13" s="2709"/>
      <c r="M13" s="1964"/>
    </row>
    <row r="14" spans="1:13" ht="17.25" hidden="1" customHeight="1">
      <c r="A14" s="78">
        <v>7</v>
      </c>
      <c r="B14" s="1128" t="s">
        <v>396</v>
      </c>
      <c r="C14" s="1129"/>
      <c r="D14" s="111"/>
      <c r="E14" s="861">
        <v>0</v>
      </c>
      <c r="F14" s="867">
        <v>0</v>
      </c>
      <c r="G14" s="867">
        <v>0</v>
      </c>
      <c r="H14" s="962">
        <v>0</v>
      </c>
      <c r="I14" s="861">
        <v>0</v>
      </c>
      <c r="J14" s="867">
        <v>0</v>
      </c>
      <c r="K14" s="867">
        <v>0</v>
      </c>
      <c r="L14" s="864">
        <v>0</v>
      </c>
      <c r="M14" s="1967"/>
    </row>
    <row r="15" spans="1:13" ht="17.25" customHeight="1">
      <c r="A15" s="71">
        <v>8</v>
      </c>
      <c r="B15" s="1130" t="s">
        <v>397</v>
      </c>
      <c r="C15" s="1074"/>
      <c r="D15" s="111" t="s">
        <v>312</v>
      </c>
      <c r="E15" s="862">
        <v>0</v>
      </c>
      <c r="F15" s="820">
        <v>0</v>
      </c>
      <c r="G15" s="820">
        <v>1677</v>
      </c>
      <c r="H15" s="963">
        <v>1662</v>
      </c>
      <c r="I15" s="862">
        <v>1669</v>
      </c>
      <c r="J15" s="820">
        <v>1661</v>
      </c>
      <c r="K15" s="820">
        <v>1545</v>
      </c>
      <c r="L15" s="865">
        <v>1557</v>
      </c>
      <c r="M15" s="1967"/>
    </row>
    <row r="16" spans="1:13" ht="17.25" customHeight="1">
      <c r="A16" s="69">
        <v>9</v>
      </c>
      <c r="B16" s="1130" t="s">
        <v>340</v>
      </c>
      <c r="C16" s="1074"/>
      <c r="D16" s="111" t="s">
        <v>313</v>
      </c>
      <c r="E16" s="862">
        <v>0</v>
      </c>
      <c r="F16" s="820">
        <v>0</v>
      </c>
      <c r="G16" s="820">
        <v>1016</v>
      </c>
      <c r="H16" s="963">
        <v>997</v>
      </c>
      <c r="I16" s="862">
        <v>985</v>
      </c>
      <c r="J16" s="820">
        <v>977</v>
      </c>
      <c r="K16" s="820">
        <v>954</v>
      </c>
      <c r="L16" s="865">
        <v>898</v>
      </c>
      <c r="M16" s="1967"/>
    </row>
    <row r="17" spans="1:13" ht="17.25" hidden="1" customHeight="1">
      <c r="A17" s="69">
        <v>10</v>
      </c>
      <c r="B17" s="1126" t="s">
        <v>262</v>
      </c>
      <c r="C17" s="108"/>
      <c r="D17" s="111" t="s">
        <v>314</v>
      </c>
      <c r="E17" s="862">
        <v>0</v>
      </c>
      <c r="F17" s="820">
        <v>0</v>
      </c>
      <c r="G17" s="820">
        <v>1016</v>
      </c>
      <c r="H17" s="963">
        <v>0</v>
      </c>
      <c r="I17" s="862">
        <v>0</v>
      </c>
      <c r="J17" s="820">
        <v>0</v>
      </c>
      <c r="K17" s="820">
        <v>0</v>
      </c>
      <c r="L17" s="865">
        <v>0</v>
      </c>
      <c r="M17" s="1967"/>
    </row>
    <row r="18" spans="1:13" ht="17.25" customHeight="1">
      <c r="A18" s="69">
        <v>11</v>
      </c>
      <c r="B18" s="1130" t="s">
        <v>341</v>
      </c>
      <c r="C18" s="1074"/>
      <c r="D18" s="111" t="s">
        <v>315</v>
      </c>
      <c r="E18" s="862">
        <v>0</v>
      </c>
      <c r="F18" s="820">
        <v>0</v>
      </c>
      <c r="G18" s="820">
        <v>91</v>
      </c>
      <c r="H18" s="963">
        <v>131</v>
      </c>
      <c r="I18" s="862">
        <v>135</v>
      </c>
      <c r="J18" s="820">
        <v>165</v>
      </c>
      <c r="K18" s="820">
        <v>160</v>
      </c>
      <c r="L18" s="865">
        <v>124</v>
      </c>
      <c r="M18" s="1967"/>
    </row>
    <row r="19" spans="1:13" ht="17.25" customHeight="1">
      <c r="A19" s="69">
        <v>12</v>
      </c>
      <c r="B19" s="1130" t="s">
        <v>434</v>
      </c>
      <c r="C19" s="1074"/>
      <c r="D19" s="111" t="s">
        <v>330</v>
      </c>
      <c r="E19" s="862">
        <v>0</v>
      </c>
      <c r="F19" s="820">
        <v>0</v>
      </c>
      <c r="G19" s="820">
        <v>0</v>
      </c>
      <c r="H19" s="963">
        <v>0</v>
      </c>
      <c r="I19" s="862">
        <v>0</v>
      </c>
      <c r="J19" s="820">
        <v>0</v>
      </c>
      <c r="K19" s="820">
        <v>0</v>
      </c>
      <c r="L19" s="865">
        <v>12</v>
      </c>
      <c r="M19" s="1967"/>
    </row>
    <row r="20" spans="1:13" ht="17.25" hidden="1" customHeight="1">
      <c r="A20" s="69">
        <v>13</v>
      </c>
      <c r="B20" s="1126" t="s">
        <v>263</v>
      </c>
      <c r="C20" s="108"/>
      <c r="D20" s="111"/>
      <c r="E20" s="862">
        <v>0</v>
      </c>
      <c r="F20" s="820">
        <v>0</v>
      </c>
      <c r="G20" s="820">
        <v>0</v>
      </c>
      <c r="H20" s="963">
        <v>0</v>
      </c>
      <c r="I20" s="862">
        <v>0</v>
      </c>
      <c r="J20" s="820">
        <v>0</v>
      </c>
      <c r="K20" s="820">
        <v>0</v>
      </c>
      <c r="L20" s="865">
        <v>0</v>
      </c>
      <c r="M20" s="1967"/>
    </row>
    <row r="21" spans="1:13" ht="17.25" customHeight="1">
      <c r="A21" s="69">
        <v>14</v>
      </c>
      <c r="B21" s="1130" t="s">
        <v>338</v>
      </c>
      <c r="C21" s="1074"/>
      <c r="D21" s="112" t="s">
        <v>316</v>
      </c>
      <c r="E21" s="862">
        <v>0</v>
      </c>
      <c r="F21" s="820">
        <v>0</v>
      </c>
      <c r="G21" s="820">
        <v>-25</v>
      </c>
      <c r="H21" s="963">
        <v>-17</v>
      </c>
      <c r="I21" s="862">
        <v>-14</v>
      </c>
      <c r="J21" s="820">
        <v>-2</v>
      </c>
      <c r="K21" s="820">
        <v>-1</v>
      </c>
      <c r="L21" s="865">
        <v>28</v>
      </c>
      <c r="M21" s="1967"/>
    </row>
    <row r="22" spans="1:13" ht="17.25" customHeight="1">
      <c r="A22" s="69">
        <v>15</v>
      </c>
      <c r="B22" s="1130" t="s">
        <v>343</v>
      </c>
      <c r="C22" s="1074"/>
      <c r="D22" s="111" t="s">
        <v>317</v>
      </c>
      <c r="E22" s="862">
        <v>0</v>
      </c>
      <c r="F22" s="820">
        <v>0</v>
      </c>
      <c r="G22" s="820">
        <v>7</v>
      </c>
      <c r="H22" s="963">
        <v>18</v>
      </c>
      <c r="I22" s="862">
        <v>7</v>
      </c>
      <c r="J22" s="820">
        <v>8</v>
      </c>
      <c r="K22" s="820">
        <v>30</v>
      </c>
      <c r="L22" s="865">
        <v>13</v>
      </c>
      <c r="M22" s="1967"/>
    </row>
    <row r="23" spans="1:13" ht="17.25" customHeight="1">
      <c r="A23" s="69">
        <v>16</v>
      </c>
      <c r="B23" s="1130" t="s">
        <v>398</v>
      </c>
      <c r="C23" s="1074"/>
      <c r="D23" s="111"/>
      <c r="E23" s="862">
        <v>0</v>
      </c>
      <c r="F23" s="820">
        <v>0</v>
      </c>
      <c r="G23" s="820">
        <v>6</v>
      </c>
      <c r="H23" s="963">
        <v>6</v>
      </c>
      <c r="I23" s="862">
        <v>2</v>
      </c>
      <c r="J23" s="820">
        <v>3</v>
      </c>
      <c r="K23" s="820">
        <v>7</v>
      </c>
      <c r="L23" s="865">
        <v>0</v>
      </c>
      <c r="M23" s="1967"/>
    </row>
    <row r="24" spans="1:13" s="114" customFormat="1" ht="16.5" hidden="1" customHeight="1">
      <c r="A24" s="69">
        <v>17</v>
      </c>
      <c r="B24" s="1126" t="s">
        <v>399</v>
      </c>
      <c r="C24" s="113"/>
      <c r="D24" s="111"/>
      <c r="E24" s="862">
        <v>0</v>
      </c>
      <c r="F24" s="820">
        <v>0</v>
      </c>
      <c r="G24" s="820">
        <v>6</v>
      </c>
      <c r="H24" s="963">
        <v>0</v>
      </c>
      <c r="I24" s="862">
        <v>0</v>
      </c>
      <c r="J24" s="820">
        <v>0</v>
      </c>
      <c r="K24" s="820">
        <v>0</v>
      </c>
      <c r="L24" s="865">
        <v>0</v>
      </c>
      <c r="M24" s="1967"/>
    </row>
    <row r="25" spans="1:13" s="114" customFormat="1" ht="16.5" hidden="1" customHeight="1">
      <c r="A25" s="71">
        <v>18</v>
      </c>
      <c r="B25" s="1126" t="s">
        <v>331</v>
      </c>
      <c r="C25" s="113"/>
      <c r="D25" s="111" t="s">
        <v>318</v>
      </c>
      <c r="E25" s="862">
        <v>0</v>
      </c>
      <c r="F25" s="820">
        <v>0</v>
      </c>
      <c r="G25" s="820">
        <v>0</v>
      </c>
      <c r="H25" s="963">
        <v>0</v>
      </c>
      <c r="I25" s="862">
        <v>0</v>
      </c>
      <c r="J25" s="820">
        <v>0</v>
      </c>
      <c r="K25" s="820">
        <v>0</v>
      </c>
      <c r="L25" s="865">
        <v>0</v>
      </c>
      <c r="M25" s="1967"/>
    </row>
    <row r="26" spans="1:13" s="114" customFormat="1" ht="16.5" hidden="1" customHeight="1">
      <c r="A26" s="69">
        <v>19</v>
      </c>
      <c r="B26" s="1126" t="s">
        <v>264</v>
      </c>
      <c r="C26" s="108"/>
      <c r="D26" s="111" t="s">
        <v>319</v>
      </c>
      <c r="E26" s="862">
        <v>0</v>
      </c>
      <c r="F26" s="820">
        <v>0</v>
      </c>
      <c r="G26" s="820">
        <v>0</v>
      </c>
      <c r="H26" s="963">
        <v>0</v>
      </c>
      <c r="I26" s="862">
        <v>0</v>
      </c>
      <c r="J26" s="820">
        <v>0</v>
      </c>
      <c r="K26" s="820">
        <v>0</v>
      </c>
      <c r="L26" s="865">
        <v>0</v>
      </c>
      <c r="M26" s="1967"/>
    </row>
    <row r="27" spans="1:13" s="114" customFormat="1" ht="16.5" hidden="1" customHeight="1">
      <c r="A27" s="69">
        <v>20</v>
      </c>
      <c r="B27" s="1126" t="s">
        <v>265</v>
      </c>
      <c r="C27" s="108"/>
      <c r="D27" s="111"/>
      <c r="E27" s="862">
        <v>0</v>
      </c>
      <c r="F27" s="820">
        <v>0</v>
      </c>
      <c r="G27" s="820">
        <v>0</v>
      </c>
      <c r="H27" s="963">
        <v>0</v>
      </c>
      <c r="I27" s="862">
        <v>0</v>
      </c>
      <c r="J27" s="820">
        <v>0</v>
      </c>
      <c r="K27" s="820">
        <v>0</v>
      </c>
      <c r="L27" s="865">
        <v>0</v>
      </c>
      <c r="M27" s="1967"/>
    </row>
    <row r="28" spans="1:13" ht="16.5" hidden="1" customHeight="1">
      <c r="A28" s="69">
        <v>21</v>
      </c>
      <c r="B28" s="1126" t="s">
        <v>266</v>
      </c>
      <c r="C28" s="108"/>
      <c r="D28" s="111"/>
      <c r="E28" s="862">
        <v>0</v>
      </c>
      <c r="F28" s="820">
        <v>0</v>
      </c>
      <c r="G28" s="820">
        <v>0</v>
      </c>
      <c r="H28" s="963">
        <v>0</v>
      </c>
      <c r="I28" s="862">
        <v>0</v>
      </c>
      <c r="J28" s="820">
        <v>0</v>
      </c>
      <c r="K28" s="820">
        <v>0</v>
      </c>
      <c r="L28" s="865">
        <v>0</v>
      </c>
      <c r="M28" s="1967"/>
    </row>
    <row r="29" spans="1:13" s="32" customFormat="1" ht="17.25" customHeight="1">
      <c r="A29" s="71">
        <v>22</v>
      </c>
      <c r="B29" s="1130" t="s">
        <v>267</v>
      </c>
      <c r="C29" s="1074"/>
      <c r="D29" s="111"/>
      <c r="E29" s="862">
        <v>0</v>
      </c>
      <c r="F29" s="820"/>
      <c r="G29" s="820"/>
      <c r="H29" s="963"/>
      <c r="I29" s="862"/>
      <c r="J29" s="820"/>
      <c r="K29" s="820"/>
      <c r="L29" s="865"/>
      <c r="M29" s="1967"/>
    </row>
    <row r="30" spans="1:13" s="32" customFormat="1" ht="17.25" customHeight="1">
      <c r="A30" s="71">
        <v>23</v>
      </c>
      <c r="B30" s="1130" t="s">
        <v>535</v>
      </c>
      <c r="C30" s="1074"/>
      <c r="D30" s="111" t="s">
        <v>320</v>
      </c>
      <c r="E30" s="862">
        <v>0</v>
      </c>
      <c r="F30" s="820">
        <v>0</v>
      </c>
      <c r="G30" s="820">
        <v>0</v>
      </c>
      <c r="H30" s="963">
        <v>0</v>
      </c>
      <c r="I30" s="862">
        <v>0</v>
      </c>
      <c r="J30" s="820">
        <v>0</v>
      </c>
      <c r="K30" s="820">
        <v>0</v>
      </c>
      <c r="L30" s="865">
        <v>0</v>
      </c>
      <c r="M30" s="1967"/>
    </row>
    <row r="31" spans="1:13" s="32" customFormat="1" ht="16.5" hidden="1" customHeight="1">
      <c r="A31" s="71">
        <v>24</v>
      </c>
      <c r="B31" s="1127" t="s">
        <v>268</v>
      </c>
      <c r="C31" s="116"/>
      <c r="D31" s="111"/>
      <c r="E31" s="862">
        <v>0</v>
      </c>
      <c r="F31" s="820">
        <v>0</v>
      </c>
      <c r="G31" s="820">
        <v>0</v>
      </c>
      <c r="H31" s="963">
        <v>0</v>
      </c>
      <c r="I31" s="862">
        <v>0</v>
      </c>
      <c r="J31" s="820">
        <v>0</v>
      </c>
      <c r="K31" s="820">
        <v>0</v>
      </c>
      <c r="L31" s="865">
        <v>0</v>
      </c>
      <c r="M31" s="1967"/>
    </row>
    <row r="32" spans="1:13" s="32" customFormat="1" ht="17.25" customHeight="1">
      <c r="A32" s="71">
        <v>25</v>
      </c>
      <c r="B32" s="1130" t="s">
        <v>536</v>
      </c>
      <c r="C32" s="1074"/>
      <c r="D32" s="111" t="s">
        <v>321</v>
      </c>
      <c r="E32" s="862">
        <v>0</v>
      </c>
      <c r="F32" s="820">
        <v>0</v>
      </c>
      <c r="G32" s="820">
        <v>0</v>
      </c>
      <c r="H32" s="963">
        <v>0</v>
      </c>
      <c r="I32" s="862">
        <v>0</v>
      </c>
      <c r="J32" s="820">
        <v>0</v>
      </c>
      <c r="K32" s="820">
        <v>0</v>
      </c>
      <c r="L32" s="865">
        <v>0</v>
      </c>
      <c r="M32" s="1967"/>
    </row>
    <row r="33" spans="1:18" s="32" customFormat="1" ht="33" customHeight="1">
      <c r="A33" s="628">
        <v>26</v>
      </c>
      <c r="B33" s="2717" t="s">
        <v>559</v>
      </c>
      <c r="C33" s="2718"/>
      <c r="D33" s="111"/>
      <c r="E33" s="862">
        <v>0</v>
      </c>
      <c r="F33" s="820">
        <v>0</v>
      </c>
      <c r="G33" s="820">
        <v>0</v>
      </c>
      <c r="H33" s="963">
        <v>0</v>
      </c>
      <c r="I33" s="862">
        <v>0</v>
      </c>
      <c r="J33" s="820">
        <v>0</v>
      </c>
      <c r="K33" s="820">
        <v>0</v>
      </c>
      <c r="L33" s="865">
        <v>0</v>
      </c>
      <c r="M33" s="1967"/>
    </row>
    <row r="34" spans="1:18" s="32" customFormat="1" ht="45" hidden="1">
      <c r="A34" s="652">
        <v>27</v>
      </c>
      <c r="B34" s="1073" t="s">
        <v>269</v>
      </c>
      <c r="C34" s="116"/>
      <c r="D34" s="111"/>
      <c r="E34" s="774">
        <v>0</v>
      </c>
      <c r="F34" s="776">
        <v>0</v>
      </c>
      <c r="G34" s="776">
        <v>0</v>
      </c>
      <c r="H34" s="965">
        <v>0</v>
      </c>
      <c r="I34" s="774">
        <v>0</v>
      </c>
      <c r="J34" s="776">
        <v>0</v>
      </c>
      <c r="K34" s="776">
        <v>0</v>
      </c>
      <c r="L34" s="869">
        <v>0</v>
      </c>
      <c r="M34" s="1967"/>
    </row>
    <row r="35" spans="1:18" s="32" customFormat="1" ht="17.25" customHeight="1">
      <c r="A35" s="1369">
        <v>28</v>
      </c>
      <c r="B35" s="627" t="s">
        <v>270</v>
      </c>
      <c r="C35" s="117"/>
      <c r="D35" s="118"/>
      <c r="E35" s="863">
        <v>0</v>
      </c>
      <c r="F35" s="868">
        <v>0</v>
      </c>
      <c r="G35" s="868">
        <v>2772</v>
      </c>
      <c r="H35" s="964">
        <v>2797</v>
      </c>
      <c r="I35" s="863">
        <v>2784</v>
      </c>
      <c r="J35" s="868">
        <v>2812</v>
      </c>
      <c r="K35" s="868">
        <v>2695</v>
      </c>
      <c r="L35" s="866">
        <v>2632</v>
      </c>
      <c r="M35" s="1964"/>
    </row>
    <row r="36" spans="1:18" ht="17.25" customHeight="1">
      <c r="A36" s="1369">
        <v>29</v>
      </c>
      <c r="B36" s="119" t="s">
        <v>271</v>
      </c>
      <c r="C36" s="120"/>
      <c r="D36" s="118"/>
      <c r="E36" s="868">
        <v>0</v>
      </c>
      <c r="F36" s="868">
        <v>0</v>
      </c>
      <c r="G36" s="868">
        <v>7470</v>
      </c>
      <c r="H36" s="964">
        <v>7268</v>
      </c>
      <c r="I36" s="863">
        <v>6865</v>
      </c>
      <c r="J36" s="868">
        <v>6758</v>
      </c>
      <c r="K36" s="868">
        <v>6669</v>
      </c>
      <c r="L36" s="866">
        <v>6743</v>
      </c>
      <c r="M36" s="972"/>
    </row>
    <row r="37" spans="1:18" ht="24" customHeight="1">
      <c r="A37" s="65"/>
      <c r="B37" s="2707" t="s">
        <v>400</v>
      </c>
      <c r="C37" s="2708"/>
      <c r="D37" s="2708"/>
      <c r="E37" s="2708"/>
      <c r="F37" s="2708"/>
      <c r="G37" s="2708"/>
      <c r="H37" s="2708"/>
      <c r="I37" s="2708"/>
      <c r="J37" s="2708"/>
      <c r="K37" s="2708"/>
      <c r="L37" s="2709"/>
      <c r="M37" s="1967"/>
    </row>
    <row r="38" spans="1:18" s="32" customFormat="1" ht="20.100000000000001" customHeight="1">
      <c r="A38" s="78">
        <v>30</v>
      </c>
      <c r="B38" s="1128" t="s">
        <v>458</v>
      </c>
      <c r="C38" s="1129"/>
      <c r="D38" s="111"/>
      <c r="E38" s="861">
        <v>0</v>
      </c>
      <c r="F38" s="867">
        <v>0</v>
      </c>
      <c r="G38" s="867">
        <v>1450</v>
      </c>
      <c r="H38" s="962">
        <v>1450</v>
      </c>
      <c r="I38" s="861">
        <v>1450</v>
      </c>
      <c r="J38" s="867">
        <v>1450</v>
      </c>
      <c r="K38" s="867">
        <v>1050</v>
      </c>
      <c r="L38" s="864">
        <v>1050</v>
      </c>
      <c r="M38" s="1967"/>
    </row>
    <row r="39" spans="1:18" ht="17.25" customHeight="1">
      <c r="A39" s="69">
        <v>31</v>
      </c>
      <c r="B39" s="1239" t="s">
        <v>537</v>
      </c>
      <c r="C39" s="1131"/>
      <c r="D39" s="111" t="s">
        <v>322</v>
      </c>
      <c r="E39" s="862">
        <v>0</v>
      </c>
      <c r="F39" s="820">
        <v>0</v>
      </c>
      <c r="G39" s="820">
        <v>1450</v>
      </c>
      <c r="H39" s="963">
        <v>1450</v>
      </c>
      <c r="I39" s="862">
        <v>1450</v>
      </c>
      <c r="J39" s="820">
        <v>1450</v>
      </c>
      <c r="K39" s="820">
        <v>1050</v>
      </c>
      <c r="L39" s="865">
        <v>1050</v>
      </c>
      <c r="M39" s="1967"/>
    </row>
    <row r="40" spans="1:18" s="23" customFormat="1" ht="17.25" customHeight="1">
      <c r="A40" s="69">
        <v>32</v>
      </c>
      <c r="B40" s="1239" t="s">
        <v>538</v>
      </c>
      <c r="C40" s="1131"/>
      <c r="D40" s="111" t="s">
        <v>323</v>
      </c>
      <c r="E40" s="862">
        <v>0</v>
      </c>
      <c r="F40" s="820">
        <v>0</v>
      </c>
      <c r="G40" s="820">
        <v>0</v>
      </c>
      <c r="H40" s="963">
        <v>0</v>
      </c>
      <c r="I40" s="862">
        <v>0</v>
      </c>
      <c r="J40" s="820">
        <v>0</v>
      </c>
      <c r="K40" s="820">
        <v>0</v>
      </c>
      <c r="L40" s="865">
        <v>0</v>
      </c>
      <c r="M40" s="1967"/>
    </row>
    <row r="41" spans="1:18" s="23" customFormat="1" ht="20.100000000000001" customHeight="1">
      <c r="A41" s="69">
        <v>33</v>
      </c>
      <c r="B41" s="1130" t="s">
        <v>710</v>
      </c>
      <c r="C41" s="1074"/>
      <c r="D41" s="111" t="s">
        <v>332</v>
      </c>
      <c r="E41" s="862">
        <v>0</v>
      </c>
      <c r="F41" s="820">
        <v>0</v>
      </c>
      <c r="G41" s="820">
        <v>950</v>
      </c>
      <c r="H41" s="963">
        <v>950</v>
      </c>
      <c r="I41" s="862">
        <v>950</v>
      </c>
      <c r="J41" s="820">
        <v>950</v>
      </c>
      <c r="K41" s="820">
        <v>1162</v>
      </c>
      <c r="L41" s="865">
        <v>1161</v>
      </c>
      <c r="M41" s="1967"/>
    </row>
    <row r="42" spans="1:18" s="23" customFormat="1" ht="31.5" customHeight="1">
      <c r="A42" s="635">
        <v>34</v>
      </c>
      <c r="B42" s="2722" t="s">
        <v>272</v>
      </c>
      <c r="C42" s="2723"/>
      <c r="D42" s="111" t="s">
        <v>324</v>
      </c>
      <c r="E42" s="820">
        <v>0</v>
      </c>
      <c r="F42" s="820">
        <v>0</v>
      </c>
      <c r="G42" s="2557">
        <v>2</v>
      </c>
      <c r="H42" s="2332">
        <v>1</v>
      </c>
      <c r="I42" s="1961">
        <v>1</v>
      </c>
      <c r="J42" s="1962">
        <v>1</v>
      </c>
      <c r="K42" s="776">
        <v>0</v>
      </c>
      <c r="L42" s="869">
        <v>0</v>
      </c>
      <c r="M42" s="1967"/>
    </row>
    <row r="43" spans="1:18" s="23" customFormat="1" ht="30" hidden="1">
      <c r="A43" s="77">
        <v>35</v>
      </c>
      <c r="B43" s="121" t="s">
        <v>273</v>
      </c>
      <c r="C43" s="113"/>
      <c r="D43" s="111"/>
      <c r="E43" s="774">
        <v>0</v>
      </c>
      <c r="F43" s="776">
        <v>0</v>
      </c>
      <c r="G43" s="776">
        <v>0</v>
      </c>
      <c r="H43" s="965">
        <v>0</v>
      </c>
      <c r="I43" s="774">
        <v>0</v>
      </c>
      <c r="J43" s="776">
        <v>0</v>
      </c>
      <c r="K43" s="776">
        <v>0</v>
      </c>
      <c r="L43" s="869">
        <v>0</v>
      </c>
      <c r="M43" s="1967"/>
    </row>
    <row r="44" spans="1:18" s="632" customFormat="1" ht="17.25" customHeight="1">
      <c r="A44" s="1369">
        <v>36</v>
      </c>
      <c r="B44" s="631" t="s">
        <v>274</v>
      </c>
      <c r="C44" s="633"/>
      <c r="D44" s="118"/>
      <c r="E44" s="863">
        <v>0</v>
      </c>
      <c r="F44" s="868">
        <v>0</v>
      </c>
      <c r="G44" s="868">
        <v>2402</v>
      </c>
      <c r="H44" s="964">
        <v>2401</v>
      </c>
      <c r="I44" s="863">
        <v>2401</v>
      </c>
      <c r="J44" s="868">
        <v>2401</v>
      </c>
      <c r="K44" s="868">
        <v>2212</v>
      </c>
      <c r="L44" s="866">
        <v>2211</v>
      </c>
      <c r="M44" s="1964"/>
    </row>
    <row r="45" spans="1:18" ht="24" customHeight="1">
      <c r="A45" s="65"/>
      <c r="B45" s="2707" t="s">
        <v>401</v>
      </c>
      <c r="C45" s="2708"/>
      <c r="D45" s="2708"/>
      <c r="E45" s="2708"/>
      <c r="F45" s="2708"/>
      <c r="G45" s="2708"/>
      <c r="H45" s="2708"/>
      <c r="I45" s="2708"/>
      <c r="J45" s="2708"/>
      <c r="K45" s="2708"/>
      <c r="L45" s="2709"/>
      <c r="M45" s="1967"/>
    </row>
    <row r="46" spans="1:18" ht="15.75" hidden="1">
      <c r="A46" s="66">
        <v>37</v>
      </c>
      <c r="B46" s="73" t="s">
        <v>275</v>
      </c>
      <c r="C46" s="122"/>
      <c r="D46" s="111"/>
      <c r="E46" s="960"/>
      <c r="F46" s="861">
        <v>0</v>
      </c>
      <c r="G46" s="861">
        <v>0</v>
      </c>
      <c r="H46" s="962">
        <v>0</v>
      </c>
      <c r="I46" s="861">
        <v>0</v>
      </c>
      <c r="J46" s="867">
        <v>0</v>
      </c>
      <c r="K46" s="867">
        <v>0</v>
      </c>
      <c r="L46" s="864">
        <v>0</v>
      </c>
      <c r="M46" s="1967"/>
    </row>
    <row r="47" spans="1:18" ht="15.75" hidden="1">
      <c r="A47" s="69">
        <v>38</v>
      </c>
      <c r="B47" s="73" t="s">
        <v>276</v>
      </c>
      <c r="C47" s="122"/>
      <c r="D47" s="111"/>
      <c r="E47" s="960"/>
      <c r="F47" s="862">
        <v>0</v>
      </c>
      <c r="G47" s="862">
        <v>0</v>
      </c>
      <c r="H47" s="963">
        <v>0</v>
      </c>
      <c r="I47" s="862">
        <v>0</v>
      </c>
      <c r="J47" s="820">
        <v>0</v>
      </c>
      <c r="K47" s="820">
        <v>0</v>
      </c>
      <c r="L47" s="865">
        <v>0</v>
      </c>
      <c r="M47" s="1967"/>
      <c r="N47" s="123"/>
      <c r="O47" s="123"/>
      <c r="P47" s="123"/>
      <c r="Q47" s="123"/>
      <c r="R47" s="123"/>
    </row>
    <row r="48" spans="1:18" ht="60" hidden="1">
      <c r="A48" s="69">
        <v>39</v>
      </c>
      <c r="B48" s="73" t="s">
        <v>277</v>
      </c>
      <c r="C48" s="124"/>
      <c r="D48" s="111"/>
      <c r="E48" s="960"/>
      <c r="F48" s="862">
        <v>0</v>
      </c>
      <c r="G48" s="862">
        <v>0</v>
      </c>
      <c r="H48" s="963">
        <v>0</v>
      </c>
      <c r="I48" s="862">
        <v>0</v>
      </c>
      <c r="J48" s="820">
        <v>0</v>
      </c>
      <c r="K48" s="820">
        <v>0</v>
      </c>
      <c r="L48" s="865">
        <v>0</v>
      </c>
      <c r="M48" s="1967"/>
      <c r="N48" s="123"/>
      <c r="O48" s="123"/>
      <c r="P48" s="123"/>
      <c r="Q48" s="123"/>
      <c r="R48" s="123"/>
    </row>
    <row r="49" spans="1:18" ht="45" hidden="1">
      <c r="A49" s="69">
        <v>40</v>
      </c>
      <c r="B49" s="73" t="s">
        <v>278</v>
      </c>
      <c r="C49" s="125"/>
      <c r="D49" s="111"/>
      <c r="E49" s="960"/>
      <c r="F49" s="862">
        <v>0</v>
      </c>
      <c r="G49" s="862">
        <v>0</v>
      </c>
      <c r="H49" s="963">
        <v>0</v>
      </c>
      <c r="I49" s="862">
        <v>0</v>
      </c>
      <c r="J49" s="820">
        <v>0</v>
      </c>
      <c r="K49" s="820">
        <v>0</v>
      </c>
      <c r="L49" s="865">
        <v>0</v>
      </c>
      <c r="M49" s="1967"/>
      <c r="N49" s="123"/>
      <c r="O49" s="123"/>
      <c r="P49" s="123"/>
      <c r="Q49" s="123"/>
      <c r="R49" s="123"/>
    </row>
    <row r="50" spans="1:18" ht="17.25" customHeight="1">
      <c r="A50" s="71">
        <v>41</v>
      </c>
      <c r="B50" s="1126" t="s">
        <v>279</v>
      </c>
      <c r="C50" s="1131"/>
      <c r="D50" s="111"/>
      <c r="E50" s="820">
        <v>0</v>
      </c>
      <c r="F50" s="820">
        <v>0</v>
      </c>
      <c r="G50" s="820">
        <v>1</v>
      </c>
      <c r="H50" s="963">
        <v>1</v>
      </c>
      <c r="I50" s="862">
        <v>1</v>
      </c>
      <c r="J50" s="820">
        <v>1</v>
      </c>
      <c r="K50" s="820">
        <v>1</v>
      </c>
      <c r="L50" s="865">
        <v>0</v>
      </c>
      <c r="M50" s="1967"/>
    </row>
    <row r="51" spans="1:18" ht="15.75">
      <c r="A51" s="71" t="s">
        <v>333</v>
      </c>
      <c r="B51" s="1130" t="s">
        <v>539</v>
      </c>
      <c r="C51" s="1074"/>
      <c r="D51" s="111"/>
      <c r="E51" s="820">
        <v>0</v>
      </c>
      <c r="F51" s="820">
        <v>0</v>
      </c>
      <c r="G51" s="820">
        <v>1</v>
      </c>
      <c r="H51" s="963">
        <v>1</v>
      </c>
      <c r="I51" s="862">
        <v>1</v>
      </c>
      <c r="J51" s="820">
        <v>1</v>
      </c>
      <c r="K51" s="820">
        <v>1</v>
      </c>
      <c r="L51" s="865">
        <v>0</v>
      </c>
      <c r="M51" s="1967"/>
    </row>
    <row r="52" spans="1:18" ht="15.75" hidden="1">
      <c r="A52" s="71"/>
      <c r="B52" s="72"/>
      <c r="C52" s="125"/>
      <c r="D52" s="111"/>
      <c r="E52" s="862">
        <v>0</v>
      </c>
      <c r="F52" s="820">
        <v>0</v>
      </c>
      <c r="G52" s="820">
        <v>0</v>
      </c>
      <c r="H52" s="963">
        <v>0</v>
      </c>
      <c r="I52" s="862">
        <v>0</v>
      </c>
      <c r="J52" s="820">
        <v>0</v>
      </c>
      <c r="K52" s="820">
        <v>0</v>
      </c>
      <c r="L52" s="1009">
        <v>0</v>
      </c>
      <c r="M52" s="1967"/>
    </row>
    <row r="53" spans="1:18" ht="30" hidden="1">
      <c r="A53" s="77">
        <v>42</v>
      </c>
      <c r="B53" s="73" t="s">
        <v>280</v>
      </c>
      <c r="C53" s="126"/>
      <c r="D53" s="111"/>
      <c r="E53" s="932">
        <v>0</v>
      </c>
      <c r="F53" s="933">
        <v>0</v>
      </c>
      <c r="G53" s="933">
        <v>0</v>
      </c>
      <c r="H53" s="966">
        <v>0</v>
      </c>
      <c r="I53" s="932">
        <v>0</v>
      </c>
      <c r="J53" s="933">
        <v>0</v>
      </c>
      <c r="K53" s="933">
        <v>0</v>
      </c>
      <c r="L53" s="1010">
        <v>0</v>
      </c>
      <c r="M53" s="1967"/>
    </row>
    <row r="54" spans="1:18" s="55" customFormat="1" ht="15.75">
      <c r="A54" s="1369">
        <v>43</v>
      </c>
      <c r="B54" s="631" t="s">
        <v>281</v>
      </c>
      <c r="C54" s="120"/>
      <c r="D54" s="118"/>
      <c r="E54" s="863">
        <v>0</v>
      </c>
      <c r="F54" s="868">
        <v>0</v>
      </c>
      <c r="G54" s="868">
        <v>1</v>
      </c>
      <c r="H54" s="964">
        <v>1</v>
      </c>
      <c r="I54" s="863">
        <v>1</v>
      </c>
      <c r="J54" s="868">
        <v>1</v>
      </c>
      <c r="K54" s="868">
        <v>1</v>
      </c>
      <c r="L54" s="866">
        <v>0</v>
      </c>
      <c r="M54" s="1964"/>
    </row>
    <row r="55" spans="1:18" s="55" customFormat="1" ht="15.75" customHeight="1">
      <c r="A55" s="1369">
        <v>44</v>
      </c>
      <c r="B55" s="119" t="s">
        <v>282</v>
      </c>
      <c r="C55" s="120"/>
      <c r="D55" s="118"/>
      <c r="E55" s="868">
        <v>0</v>
      </c>
      <c r="F55" s="868">
        <v>0</v>
      </c>
      <c r="G55" s="868">
        <v>2401</v>
      </c>
      <c r="H55" s="964">
        <v>2400</v>
      </c>
      <c r="I55" s="863">
        <v>2400</v>
      </c>
      <c r="J55" s="868">
        <v>2400</v>
      </c>
      <c r="K55" s="868">
        <v>2211</v>
      </c>
      <c r="L55" s="866">
        <v>2211</v>
      </c>
      <c r="M55" s="1964"/>
    </row>
    <row r="56" spans="1:18" s="55" customFormat="1" ht="15.75">
      <c r="A56" s="1369">
        <v>45</v>
      </c>
      <c r="B56" s="119" t="s">
        <v>283</v>
      </c>
      <c r="C56" s="120"/>
      <c r="D56" s="118"/>
      <c r="E56" s="868">
        <v>0</v>
      </c>
      <c r="F56" s="868">
        <v>0</v>
      </c>
      <c r="G56" s="868">
        <v>9871</v>
      </c>
      <c r="H56" s="964">
        <v>9668</v>
      </c>
      <c r="I56" s="863">
        <v>9265</v>
      </c>
      <c r="J56" s="868">
        <v>9158</v>
      </c>
      <c r="K56" s="868">
        <v>8880</v>
      </c>
      <c r="L56" s="866">
        <v>8954</v>
      </c>
      <c r="M56" s="972"/>
    </row>
    <row r="57" spans="1:18" s="55" customFormat="1" ht="24" customHeight="1">
      <c r="A57" s="65"/>
      <c r="B57" s="2707" t="s">
        <v>284</v>
      </c>
      <c r="C57" s="2708"/>
      <c r="D57" s="2708"/>
      <c r="E57" s="2708"/>
      <c r="F57" s="2708"/>
      <c r="G57" s="2708"/>
      <c r="H57" s="2708"/>
      <c r="I57" s="2708"/>
      <c r="J57" s="2708"/>
      <c r="K57" s="2708"/>
      <c r="L57" s="2709"/>
      <c r="M57" s="1966"/>
    </row>
    <row r="58" spans="1:18" s="55" customFormat="1" ht="19.5" hidden="1" customHeight="1">
      <c r="A58" s="78">
        <v>46</v>
      </c>
      <c r="B58" s="73" t="s">
        <v>426</v>
      </c>
      <c r="C58" s="126"/>
      <c r="D58" s="111" t="s">
        <v>325</v>
      </c>
      <c r="E58" s="960"/>
      <c r="F58" s="960"/>
      <c r="G58" s="960"/>
      <c r="H58" s="75">
        <v>0</v>
      </c>
      <c r="I58" s="75">
        <v>0</v>
      </c>
      <c r="J58" s="75">
        <v>0</v>
      </c>
      <c r="K58" s="75">
        <v>0</v>
      </c>
      <c r="L58" s="76">
        <v>0</v>
      </c>
      <c r="M58" s="1967"/>
    </row>
    <row r="59" spans="1:18" ht="20.100000000000001" customHeight="1">
      <c r="A59" s="69">
        <v>47</v>
      </c>
      <c r="B59" s="1126" t="s">
        <v>711</v>
      </c>
      <c r="C59" s="1131"/>
      <c r="D59" s="111" t="s">
        <v>334</v>
      </c>
      <c r="E59" s="861">
        <v>0</v>
      </c>
      <c r="F59" s="867">
        <v>0</v>
      </c>
      <c r="G59" s="867">
        <v>10</v>
      </c>
      <c r="H59" s="962">
        <v>1009</v>
      </c>
      <c r="I59" s="861">
        <v>1009</v>
      </c>
      <c r="J59" s="867">
        <v>1009</v>
      </c>
      <c r="K59" s="867">
        <v>1009</v>
      </c>
      <c r="L59" s="864">
        <v>1010</v>
      </c>
      <c r="M59" s="1967"/>
    </row>
    <row r="60" spans="1:18" ht="32.25" customHeight="1">
      <c r="A60" s="635">
        <v>48</v>
      </c>
      <c r="B60" s="2722" t="s">
        <v>285</v>
      </c>
      <c r="C60" s="2723"/>
      <c r="D60" s="111" t="s">
        <v>326</v>
      </c>
      <c r="E60" s="862">
        <v>0</v>
      </c>
      <c r="F60" s="820">
        <v>0</v>
      </c>
      <c r="G60" s="820">
        <v>2</v>
      </c>
      <c r="H60" s="963">
        <v>2</v>
      </c>
      <c r="I60" s="862">
        <v>2</v>
      </c>
      <c r="J60" s="820">
        <v>2</v>
      </c>
      <c r="K60" s="820">
        <v>0</v>
      </c>
      <c r="L60" s="865">
        <v>0</v>
      </c>
      <c r="M60" s="1967"/>
    </row>
    <row r="61" spans="1:18" ht="17.25" hidden="1" customHeight="1">
      <c r="A61" s="69">
        <v>49</v>
      </c>
      <c r="B61" s="1134" t="s">
        <v>273</v>
      </c>
      <c r="C61" s="1131"/>
      <c r="D61" s="111"/>
      <c r="E61" s="862">
        <v>0</v>
      </c>
      <c r="F61" s="820">
        <v>0</v>
      </c>
      <c r="G61" s="820">
        <v>0</v>
      </c>
      <c r="H61" s="963">
        <v>0</v>
      </c>
      <c r="I61" s="862">
        <v>0</v>
      </c>
      <c r="J61" s="820">
        <v>0</v>
      </c>
      <c r="K61" s="820">
        <v>0</v>
      </c>
      <c r="L61" s="865">
        <v>0</v>
      </c>
      <c r="M61" s="1967"/>
    </row>
    <row r="62" spans="1:18" ht="17.25" customHeight="1">
      <c r="A62" s="652">
        <v>50</v>
      </c>
      <c r="B62" s="1135" t="s">
        <v>712</v>
      </c>
      <c r="C62" s="1136"/>
      <c r="D62" s="111" t="s">
        <v>327</v>
      </c>
      <c r="E62" s="932">
        <v>0</v>
      </c>
      <c r="F62" s="933">
        <v>0</v>
      </c>
      <c r="G62" s="933">
        <v>204</v>
      </c>
      <c r="H62" s="966">
        <v>234</v>
      </c>
      <c r="I62" s="932">
        <v>230</v>
      </c>
      <c r="J62" s="933">
        <v>236</v>
      </c>
      <c r="K62" s="933">
        <v>275</v>
      </c>
      <c r="L62" s="934">
        <v>33</v>
      </c>
      <c r="M62" s="1967"/>
    </row>
    <row r="63" spans="1:18" s="32" customFormat="1" ht="17.25" customHeight="1">
      <c r="A63" s="1369">
        <v>51</v>
      </c>
      <c r="B63" s="631" t="s">
        <v>286</v>
      </c>
      <c r="C63" s="120"/>
      <c r="D63" s="118"/>
      <c r="E63" s="863">
        <v>0</v>
      </c>
      <c r="F63" s="868">
        <v>0</v>
      </c>
      <c r="G63" s="868">
        <v>216</v>
      </c>
      <c r="H63" s="964">
        <v>1245</v>
      </c>
      <c r="I63" s="863">
        <v>1241</v>
      </c>
      <c r="J63" s="868">
        <v>1247</v>
      </c>
      <c r="K63" s="868">
        <v>1284</v>
      </c>
      <c r="L63" s="866">
        <v>1043</v>
      </c>
      <c r="M63" s="1964"/>
    </row>
    <row r="64" spans="1:18" ht="24" customHeight="1">
      <c r="A64" s="65"/>
      <c r="B64" s="2707" t="s">
        <v>402</v>
      </c>
      <c r="C64" s="2708"/>
      <c r="D64" s="2708"/>
      <c r="E64" s="2708"/>
      <c r="F64" s="2708"/>
      <c r="G64" s="2708"/>
      <c r="H64" s="2708"/>
      <c r="I64" s="2708"/>
      <c r="J64" s="2708"/>
      <c r="K64" s="2708"/>
      <c r="L64" s="2709"/>
      <c r="M64" s="1964"/>
    </row>
    <row r="65" spans="1:13" hidden="1">
      <c r="A65" s="66">
        <v>52</v>
      </c>
      <c r="B65" s="73" t="s">
        <v>287</v>
      </c>
      <c r="C65" s="127"/>
      <c r="D65" s="130"/>
      <c r="E65" s="103"/>
      <c r="F65" s="103"/>
      <c r="G65" s="103"/>
      <c r="H65" s="75">
        <v>0</v>
      </c>
      <c r="I65" s="75">
        <v>0</v>
      </c>
      <c r="J65" s="75">
        <v>0</v>
      </c>
      <c r="K65" s="75">
        <v>0</v>
      </c>
      <c r="L65" s="76">
        <v>0</v>
      </c>
      <c r="M65" s="1967"/>
    </row>
    <row r="66" spans="1:13" hidden="1">
      <c r="A66" s="69">
        <v>53</v>
      </c>
      <c r="B66" s="73" t="s">
        <v>288</v>
      </c>
      <c r="C66" s="127"/>
      <c r="D66" s="130"/>
      <c r="E66" s="103"/>
      <c r="F66" s="103"/>
      <c r="G66" s="103"/>
      <c r="H66" s="75">
        <v>0</v>
      </c>
      <c r="I66" s="75">
        <v>0</v>
      </c>
      <c r="J66" s="75">
        <v>0</v>
      </c>
      <c r="K66" s="75">
        <v>0</v>
      </c>
      <c r="L66" s="76">
        <v>0</v>
      </c>
      <c r="M66" s="1967"/>
    </row>
    <row r="67" spans="1:13" ht="60" hidden="1">
      <c r="A67" s="69">
        <v>54</v>
      </c>
      <c r="B67" s="73" t="s">
        <v>277</v>
      </c>
      <c r="C67" s="127"/>
      <c r="D67" s="130"/>
      <c r="E67" s="103"/>
      <c r="F67" s="103"/>
      <c r="G67" s="103"/>
      <c r="H67" s="75">
        <v>0</v>
      </c>
      <c r="I67" s="75">
        <v>0</v>
      </c>
      <c r="J67" s="75">
        <v>0</v>
      </c>
      <c r="K67" s="75">
        <v>0</v>
      </c>
      <c r="L67" s="76">
        <v>0</v>
      </c>
      <c r="M67" s="1967"/>
    </row>
    <row r="68" spans="1:13" ht="45" hidden="1">
      <c r="A68" s="69">
        <v>55</v>
      </c>
      <c r="B68" s="73" t="s">
        <v>289</v>
      </c>
      <c r="C68" s="127"/>
      <c r="D68" s="130"/>
      <c r="E68" s="103"/>
      <c r="F68" s="103"/>
      <c r="G68" s="103"/>
      <c r="H68" s="75">
        <v>0</v>
      </c>
      <c r="I68" s="75">
        <v>0</v>
      </c>
      <c r="J68" s="75">
        <v>0</v>
      </c>
      <c r="K68" s="75">
        <v>0</v>
      </c>
      <c r="L68" s="76">
        <v>0</v>
      </c>
      <c r="M68" s="1967"/>
    </row>
    <row r="69" spans="1:13" hidden="1">
      <c r="A69" s="77">
        <v>56</v>
      </c>
      <c r="B69" s="73" t="s">
        <v>290</v>
      </c>
      <c r="C69" s="127"/>
      <c r="D69" s="130"/>
      <c r="E69" s="103"/>
      <c r="F69" s="103"/>
      <c r="G69" s="103"/>
      <c r="H69" s="75">
        <v>0</v>
      </c>
      <c r="I69" s="75">
        <v>0</v>
      </c>
      <c r="J69" s="75">
        <v>0</v>
      </c>
      <c r="K69" s="75">
        <v>0</v>
      </c>
      <c r="L69" s="76">
        <v>0</v>
      </c>
      <c r="M69" s="1967"/>
    </row>
    <row r="70" spans="1:13" s="32" customFormat="1" ht="16.5" customHeight="1">
      <c r="A70" s="93">
        <v>57</v>
      </c>
      <c r="B70" s="629" t="s">
        <v>291</v>
      </c>
      <c r="C70" s="630"/>
      <c r="D70" s="131"/>
      <c r="E70" s="863">
        <v>0</v>
      </c>
      <c r="F70" s="868">
        <v>0</v>
      </c>
      <c r="G70" s="868">
        <v>0</v>
      </c>
      <c r="H70" s="964">
        <v>0</v>
      </c>
      <c r="I70" s="863">
        <v>0</v>
      </c>
      <c r="J70" s="868">
        <v>0</v>
      </c>
      <c r="K70" s="868">
        <v>0</v>
      </c>
      <c r="L70" s="866">
        <v>0</v>
      </c>
      <c r="M70" s="1964"/>
    </row>
    <row r="71" spans="1:13" ht="16.5" customHeight="1">
      <c r="A71" s="1158">
        <v>58</v>
      </c>
      <c r="B71" s="119" t="s">
        <v>292</v>
      </c>
      <c r="C71" s="129"/>
      <c r="D71" s="131"/>
      <c r="E71" s="863">
        <v>0</v>
      </c>
      <c r="F71" s="868">
        <v>0</v>
      </c>
      <c r="G71" s="868">
        <v>216</v>
      </c>
      <c r="H71" s="964">
        <v>1245</v>
      </c>
      <c r="I71" s="863">
        <v>1241</v>
      </c>
      <c r="J71" s="868">
        <v>1247</v>
      </c>
      <c r="K71" s="868">
        <v>1284</v>
      </c>
      <c r="L71" s="866">
        <v>1043</v>
      </c>
      <c r="M71" s="1964"/>
    </row>
    <row r="72" spans="1:13" ht="24" customHeight="1" thickBot="1">
      <c r="A72" s="1370">
        <v>59</v>
      </c>
      <c r="B72" s="132" t="s">
        <v>293</v>
      </c>
      <c r="C72" s="133"/>
      <c r="D72" s="134"/>
      <c r="E72" s="870">
        <v>0</v>
      </c>
      <c r="F72" s="872">
        <v>0</v>
      </c>
      <c r="G72" s="872">
        <v>10087</v>
      </c>
      <c r="H72" s="967">
        <v>10913</v>
      </c>
      <c r="I72" s="870">
        <v>10506</v>
      </c>
      <c r="J72" s="872">
        <v>10405</v>
      </c>
      <c r="K72" s="872">
        <v>10164</v>
      </c>
      <c r="L72" s="871">
        <v>9997</v>
      </c>
      <c r="M72" s="1964"/>
    </row>
    <row r="73" spans="1:13" ht="9.9499999999999993" customHeight="1">
      <c r="A73" s="101"/>
      <c r="B73" s="102"/>
      <c r="C73" s="56"/>
      <c r="D73" s="103"/>
      <c r="E73" s="103"/>
      <c r="F73" s="103"/>
      <c r="G73" s="103"/>
      <c r="H73" s="104"/>
      <c r="I73" s="104"/>
      <c r="J73" s="104"/>
      <c r="K73" s="104"/>
      <c r="L73" s="104"/>
      <c r="M73" s="104"/>
    </row>
    <row r="74" spans="1:13" ht="15.75" customHeight="1">
      <c r="A74" s="2706" t="s">
        <v>459</v>
      </c>
      <c r="B74" s="2706"/>
      <c r="C74" s="2706"/>
      <c r="D74" s="2706"/>
      <c r="E74" s="2706"/>
      <c r="F74" s="2706"/>
      <c r="G74" s="2706"/>
      <c r="H74" s="2706"/>
      <c r="I74" s="2706"/>
      <c r="J74" s="2706"/>
      <c r="K74" s="2706"/>
      <c r="L74" s="2706"/>
    </row>
    <row r="75" spans="1:13" ht="15.75" customHeight="1">
      <c r="A75" s="1376" t="s">
        <v>462</v>
      </c>
      <c r="B75" s="1377"/>
      <c r="C75" s="1377"/>
      <c r="D75" s="1378"/>
      <c r="E75" s="1378"/>
      <c r="F75" s="1378"/>
      <c r="G75" s="1378"/>
      <c r="H75" s="1377"/>
      <c r="I75" s="1377"/>
      <c r="J75" s="1377"/>
      <c r="K75" s="1377"/>
      <c r="L75" s="1377"/>
    </row>
    <row r="76" spans="1:13" ht="15.75" customHeight="1">
      <c r="A76" s="780" t="s">
        <v>713</v>
      </c>
      <c r="B76" s="2558"/>
      <c r="C76" s="2558"/>
      <c r="D76" s="2558"/>
      <c r="E76" s="2558"/>
      <c r="F76" s="2558"/>
      <c r="G76" s="2558"/>
      <c r="H76" s="2558"/>
      <c r="I76" s="2558"/>
      <c r="J76" s="2558"/>
      <c r="K76" s="2559"/>
      <c r="L76" s="1377"/>
    </row>
    <row r="77" spans="1:13">
      <c r="A77" s="780"/>
      <c r="B77" s="1379"/>
      <c r="C77" s="1379"/>
      <c r="D77" s="1362"/>
      <c r="E77" s="1380"/>
      <c r="F77" s="1380"/>
      <c r="G77" s="1380"/>
      <c r="H77" s="1381"/>
      <c r="I77" s="1381"/>
      <c r="J77" s="1381"/>
      <c r="K77" s="1381"/>
      <c r="L77" s="1381"/>
    </row>
    <row r="78" spans="1:13">
      <c r="A78" s="780"/>
      <c r="B78" s="1381"/>
      <c r="C78" s="1381"/>
      <c r="D78" s="1380"/>
      <c r="E78" s="1380"/>
      <c r="F78" s="1380"/>
      <c r="G78" s="1380"/>
      <c r="H78" s="1381"/>
      <c r="I78" s="1381"/>
      <c r="J78" s="1381"/>
      <c r="K78" s="1381"/>
      <c r="L78" s="1381"/>
    </row>
  </sheetData>
  <mergeCells count="15">
    <mergeCell ref="A74:L74"/>
    <mergeCell ref="B45:L45"/>
    <mergeCell ref="B57:L57"/>
    <mergeCell ref="B64:L64"/>
    <mergeCell ref="A1:L1"/>
    <mergeCell ref="B6:L6"/>
    <mergeCell ref="B13:L13"/>
    <mergeCell ref="B37:L37"/>
    <mergeCell ref="I3:L3"/>
    <mergeCell ref="B33:C33"/>
    <mergeCell ref="E3:H3"/>
    <mergeCell ref="E5:L5"/>
    <mergeCell ref="B60:C60"/>
    <mergeCell ref="B42:C42"/>
    <mergeCell ref="B11:C11"/>
  </mergeCells>
  <conditionalFormatting sqref="M49:M53 C52:C53 D55:D56 C49 D36 C58:M58 D49:D53 E49:F49 E52:F53">
    <cfRule type="expression" dxfId="3" priority="1" stopIfTrue="1">
      <formula>ABS(C36)&gt;0</formula>
    </cfRule>
  </conditionalFormatting>
  <printOptions horizontalCentered="1"/>
  <pageMargins left="0.31496062992125984" right="0.31496062992125984" top="0.39370078740157483" bottom="0.39370078740157483" header="0.19685039370078741" footer="0.19685039370078741"/>
  <pageSetup scale="57" orientation="landscape" r:id="rId1"/>
  <headerFooter scaleWithDoc="0" alignWithMargins="0">
    <oddFooter>&amp;L&amp;"MetaBookLF-Roman,Italique"&amp;8National Bank of Canada - Supplementary Financial Information&amp;R&amp;"MetaBookLF-Roman,Italique"&amp;8page &amp;P</oddFooter>
  </headerFooter>
  <legacyDrawing r:id="rId2"/>
  <oleObjects>
    <oleObject progId="Word.Document.8" shapeId="565250" r:id="rId3"/>
  </oleObjects>
</worksheet>
</file>

<file path=xl/worksheets/sheet27.xml><?xml version="1.0" encoding="utf-8"?>
<worksheet xmlns="http://schemas.openxmlformats.org/spreadsheetml/2006/main" xmlns:r="http://schemas.openxmlformats.org/officeDocument/2006/relationships">
  <sheetPr transitionEvaluation="1" codeName="Feuil48">
    <tabColor theme="8" tint="0.59999389629810485"/>
    <pageSetUpPr fitToPage="1"/>
  </sheetPr>
  <dimension ref="A1:M51"/>
  <sheetViews>
    <sheetView showGridLines="0" defaultGridColor="0" view="pageBreakPreview" colorId="22" zoomScale="85" zoomScaleNormal="85" zoomScaleSheetLayoutView="85" workbookViewId="0">
      <selection activeCell="H9" sqref="H9"/>
    </sheetView>
  </sheetViews>
  <sheetFormatPr baseColWidth="10" defaultColWidth="10.77734375" defaultRowHeight="15"/>
  <cols>
    <col min="1" max="1" width="5.5546875" style="63" customWidth="1"/>
    <col min="2" max="2" width="77.5546875" style="22" customWidth="1"/>
    <col min="3" max="3" width="2.6640625" style="22" customWidth="1"/>
    <col min="4" max="4" width="13.44140625" style="56" customWidth="1"/>
    <col min="5" max="6" width="11.6640625" style="56" hidden="1" customWidth="1"/>
    <col min="7" max="7" width="11.6640625" style="56" customWidth="1"/>
    <col min="8" max="12" width="14.77734375" style="22" customWidth="1"/>
    <col min="13" max="13" width="1.77734375" style="56" customWidth="1"/>
    <col min="14" max="252" width="8.88671875" style="22" customWidth="1"/>
    <col min="253" max="253" width="26.21875" style="22" customWidth="1"/>
    <col min="254" max="257" width="12.109375" style="22" customWidth="1"/>
    <col min="258" max="264" width="10.77734375" style="22"/>
    <col min="265" max="265" width="8.88671875" style="22" customWidth="1"/>
    <col min="266" max="266" width="164.109375" style="22" customWidth="1"/>
    <col min="267" max="267" width="2.6640625" style="22" customWidth="1"/>
    <col min="268" max="268" width="13.44140625" style="22" customWidth="1"/>
    <col min="269" max="269" width="17.33203125" style="22" customWidth="1"/>
    <col min="270" max="508" width="8.88671875" style="22" customWidth="1"/>
    <col min="509" max="509" width="26.21875" style="22" customWidth="1"/>
    <col min="510" max="513" width="12.109375" style="22" customWidth="1"/>
    <col min="514" max="520" width="10.77734375" style="22"/>
    <col min="521" max="521" width="8.88671875" style="22" customWidth="1"/>
    <col min="522" max="522" width="164.109375" style="22" customWidth="1"/>
    <col min="523" max="523" width="2.6640625" style="22" customWidth="1"/>
    <col min="524" max="524" width="13.44140625" style="22" customWidth="1"/>
    <col min="525" max="525" width="17.33203125" style="22" customWidth="1"/>
    <col min="526" max="764" width="8.88671875" style="22" customWidth="1"/>
    <col min="765" max="765" width="26.21875" style="22" customWidth="1"/>
    <col min="766" max="769" width="12.109375" style="22" customWidth="1"/>
    <col min="770" max="776" width="10.77734375" style="22"/>
    <col min="777" max="777" width="8.88671875" style="22" customWidth="1"/>
    <col min="778" max="778" width="164.109375" style="22" customWidth="1"/>
    <col min="779" max="779" width="2.6640625" style="22" customWidth="1"/>
    <col min="780" max="780" width="13.44140625" style="22" customWidth="1"/>
    <col min="781" max="781" width="17.33203125" style="22" customWidth="1"/>
    <col min="782" max="1020" width="8.88671875" style="22" customWidth="1"/>
    <col min="1021" max="1021" width="26.21875" style="22" customWidth="1"/>
    <col min="1022" max="1025" width="12.109375" style="22" customWidth="1"/>
    <col min="1026" max="1032" width="10.77734375" style="22"/>
    <col min="1033" max="1033" width="8.88671875" style="22" customWidth="1"/>
    <col min="1034" max="1034" width="164.109375" style="22" customWidth="1"/>
    <col min="1035" max="1035" width="2.6640625" style="22" customWidth="1"/>
    <col min="1036" max="1036" width="13.44140625" style="22" customWidth="1"/>
    <col min="1037" max="1037" width="17.33203125" style="22" customWidth="1"/>
    <col min="1038" max="1276" width="8.88671875" style="22" customWidth="1"/>
    <col min="1277" max="1277" width="26.21875" style="22" customWidth="1"/>
    <col min="1278" max="1281" width="12.109375" style="22" customWidth="1"/>
    <col min="1282" max="1288" width="10.77734375" style="22"/>
    <col min="1289" max="1289" width="8.88671875" style="22" customWidth="1"/>
    <col min="1290" max="1290" width="164.109375" style="22" customWidth="1"/>
    <col min="1291" max="1291" width="2.6640625" style="22" customWidth="1"/>
    <col min="1292" max="1292" width="13.44140625" style="22" customWidth="1"/>
    <col min="1293" max="1293" width="17.33203125" style="22" customWidth="1"/>
    <col min="1294" max="1532" width="8.88671875" style="22" customWidth="1"/>
    <col min="1533" max="1533" width="26.21875" style="22" customWidth="1"/>
    <col min="1534" max="1537" width="12.109375" style="22" customWidth="1"/>
    <col min="1538" max="1544" width="10.77734375" style="22"/>
    <col min="1545" max="1545" width="8.88671875" style="22" customWidth="1"/>
    <col min="1546" max="1546" width="164.109375" style="22" customWidth="1"/>
    <col min="1547" max="1547" width="2.6640625" style="22" customWidth="1"/>
    <col min="1548" max="1548" width="13.44140625" style="22" customWidth="1"/>
    <col min="1549" max="1549" width="17.33203125" style="22" customWidth="1"/>
    <col min="1550" max="1788" width="8.88671875" style="22" customWidth="1"/>
    <col min="1789" max="1789" width="26.21875" style="22" customWidth="1"/>
    <col min="1790" max="1793" width="12.109375" style="22" customWidth="1"/>
    <col min="1794" max="1800" width="10.77734375" style="22"/>
    <col min="1801" max="1801" width="8.88671875" style="22" customWidth="1"/>
    <col min="1802" max="1802" width="164.109375" style="22" customWidth="1"/>
    <col min="1803" max="1803" width="2.6640625" style="22" customWidth="1"/>
    <col min="1804" max="1804" width="13.44140625" style="22" customWidth="1"/>
    <col min="1805" max="1805" width="17.33203125" style="22" customWidth="1"/>
    <col min="1806" max="2044" width="8.88671875" style="22" customWidth="1"/>
    <col min="2045" max="2045" width="26.21875" style="22" customWidth="1"/>
    <col min="2046" max="2049" width="12.109375" style="22" customWidth="1"/>
    <col min="2050" max="2056" width="10.77734375" style="22"/>
    <col min="2057" max="2057" width="8.88671875" style="22" customWidth="1"/>
    <col min="2058" max="2058" width="164.109375" style="22" customWidth="1"/>
    <col min="2059" max="2059" width="2.6640625" style="22" customWidth="1"/>
    <col min="2060" max="2060" width="13.44140625" style="22" customWidth="1"/>
    <col min="2061" max="2061" width="17.33203125" style="22" customWidth="1"/>
    <col min="2062" max="2300" width="8.88671875" style="22" customWidth="1"/>
    <col min="2301" max="2301" width="26.21875" style="22" customWidth="1"/>
    <col min="2302" max="2305" width="12.109375" style="22" customWidth="1"/>
    <col min="2306" max="2312" width="10.77734375" style="22"/>
    <col min="2313" max="2313" width="8.88671875" style="22" customWidth="1"/>
    <col min="2314" max="2314" width="164.109375" style="22" customWidth="1"/>
    <col min="2315" max="2315" width="2.6640625" style="22" customWidth="1"/>
    <col min="2316" max="2316" width="13.44140625" style="22" customWidth="1"/>
    <col min="2317" max="2317" width="17.33203125" style="22" customWidth="1"/>
    <col min="2318" max="2556" width="8.88671875" style="22" customWidth="1"/>
    <col min="2557" max="2557" width="26.21875" style="22" customWidth="1"/>
    <col min="2558" max="2561" width="12.109375" style="22" customWidth="1"/>
    <col min="2562" max="2568" width="10.77734375" style="22"/>
    <col min="2569" max="2569" width="8.88671875" style="22" customWidth="1"/>
    <col min="2570" max="2570" width="164.109375" style="22" customWidth="1"/>
    <col min="2571" max="2571" width="2.6640625" style="22" customWidth="1"/>
    <col min="2572" max="2572" width="13.44140625" style="22" customWidth="1"/>
    <col min="2573" max="2573" width="17.33203125" style="22" customWidth="1"/>
    <col min="2574" max="2812" width="8.88671875" style="22" customWidth="1"/>
    <col min="2813" max="2813" width="26.21875" style="22" customWidth="1"/>
    <col min="2814" max="2817" width="12.109375" style="22" customWidth="1"/>
    <col min="2818" max="2824" width="10.77734375" style="22"/>
    <col min="2825" max="2825" width="8.88671875" style="22" customWidth="1"/>
    <col min="2826" max="2826" width="164.109375" style="22" customWidth="1"/>
    <col min="2827" max="2827" width="2.6640625" style="22" customWidth="1"/>
    <col min="2828" max="2828" width="13.44140625" style="22" customWidth="1"/>
    <col min="2829" max="2829" width="17.33203125" style="22" customWidth="1"/>
    <col min="2830" max="3068" width="8.88671875" style="22" customWidth="1"/>
    <col min="3069" max="3069" width="26.21875" style="22" customWidth="1"/>
    <col min="3070" max="3073" width="12.109375" style="22" customWidth="1"/>
    <col min="3074" max="3080" width="10.77734375" style="22"/>
    <col min="3081" max="3081" width="8.88671875" style="22" customWidth="1"/>
    <col min="3082" max="3082" width="164.109375" style="22" customWidth="1"/>
    <col min="3083" max="3083" width="2.6640625" style="22" customWidth="1"/>
    <col min="3084" max="3084" width="13.44140625" style="22" customWidth="1"/>
    <col min="3085" max="3085" width="17.33203125" style="22" customWidth="1"/>
    <col min="3086" max="3324" width="8.88671875" style="22" customWidth="1"/>
    <col min="3325" max="3325" width="26.21875" style="22" customWidth="1"/>
    <col min="3326" max="3329" width="12.109375" style="22" customWidth="1"/>
    <col min="3330" max="3336" width="10.77734375" style="22"/>
    <col min="3337" max="3337" width="8.88671875" style="22" customWidth="1"/>
    <col min="3338" max="3338" width="164.109375" style="22" customWidth="1"/>
    <col min="3339" max="3339" width="2.6640625" style="22" customWidth="1"/>
    <col min="3340" max="3340" width="13.44140625" style="22" customWidth="1"/>
    <col min="3341" max="3341" width="17.33203125" style="22" customWidth="1"/>
    <col min="3342" max="3580" width="8.88671875" style="22" customWidth="1"/>
    <col min="3581" max="3581" width="26.21875" style="22" customWidth="1"/>
    <col min="3582" max="3585" width="12.109375" style="22" customWidth="1"/>
    <col min="3586" max="3592" width="10.77734375" style="22"/>
    <col min="3593" max="3593" width="8.88671875" style="22" customWidth="1"/>
    <col min="3594" max="3594" width="164.109375" style="22" customWidth="1"/>
    <col min="3595" max="3595" width="2.6640625" style="22" customWidth="1"/>
    <col min="3596" max="3596" width="13.44140625" style="22" customWidth="1"/>
    <col min="3597" max="3597" width="17.33203125" style="22" customWidth="1"/>
    <col min="3598" max="3836" width="8.88671875" style="22" customWidth="1"/>
    <col min="3837" max="3837" width="26.21875" style="22" customWidth="1"/>
    <col min="3838" max="3841" width="12.109375" style="22" customWidth="1"/>
    <col min="3842" max="3848" width="10.77734375" style="22"/>
    <col min="3849" max="3849" width="8.88671875" style="22" customWidth="1"/>
    <col min="3850" max="3850" width="164.109375" style="22" customWidth="1"/>
    <col min="3851" max="3851" width="2.6640625" style="22" customWidth="1"/>
    <col min="3852" max="3852" width="13.44140625" style="22" customWidth="1"/>
    <col min="3853" max="3853" width="17.33203125" style="22" customWidth="1"/>
    <col min="3854" max="4092" width="8.88671875" style="22" customWidth="1"/>
    <col min="4093" max="4093" width="26.21875" style="22" customWidth="1"/>
    <col min="4094" max="4097" width="12.109375" style="22" customWidth="1"/>
    <col min="4098" max="4104" width="10.77734375" style="22"/>
    <col min="4105" max="4105" width="8.88671875" style="22" customWidth="1"/>
    <col min="4106" max="4106" width="164.109375" style="22" customWidth="1"/>
    <col min="4107" max="4107" width="2.6640625" style="22" customWidth="1"/>
    <col min="4108" max="4108" width="13.44140625" style="22" customWidth="1"/>
    <col min="4109" max="4109" width="17.33203125" style="22" customWidth="1"/>
    <col min="4110" max="4348" width="8.88671875" style="22" customWidth="1"/>
    <col min="4349" max="4349" width="26.21875" style="22" customWidth="1"/>
    <col min="4350" max="4353" width="12.109375" style="22" customWidth="1"/>
    <col min="4354" max="4360" width="10.77734375" style="22"/>
    <col min="4361" max="4361" width="8.88671875" style="22" customWidth="1"/>
    <col min="4362" max="4362" width="164.109375" style="22" customWidth="1"/>
    <col min="4363" max="4363" width="2.6640625" style="22" customWidth="1"/>
    <col min="4364" max="4364" width="13.44140625" style="22" customWidth="1"/>
    <col min="4365" max="4365" width="17.33203125" style="22" customWidth="1"/>
    <col min="4366" max="4604" width="8.88671875" style="22" customWidth="1"/>
    <col min="4605" max="4605" width="26.21875" style="22" customWidth="1"/>
    <col min="4606" max="4609" width="12.109375" style="22" customWidth="1"/>
    <col min="4610" max="4616" width="10.77734375" style="22"/>
    <col min="4617" max="4617" width="8.88671875" style="22" customWidth="1"/>
    <col min="4618" max="4618" width="164.109375" style="22" customWidth="1"/>
    <col min="4619" max="4619" width="2.6640625" style="22" customWidth="1"/>
    <col min="4620" max="4620" width="13.44140625" style="22" customWidth="1"/>
    <col min="4621" max="4621" width="17.33203125" style="22" customWidth="1"/>
    <col min="4622" max="4860" width="8.88671875" style="22" customWidth="1"/>
    <col min="4861" max="4861" width="26.21875" style="22" customWidth="1"/>
    <col min="4862" max="4865" width="12.109375" style="22" customWidth="1"/>
    <col min="4866" max="4872" width="10.77734375" style="22"/>
    <col min="4873" max="4873" width="8.88671875" style="22" customWidth="1"/>
    <col min="4874" max="4874" width="164.109375" style="22" customWidth="1"/>
    <col min="4875" max="4875" width="2.6640625" style="22" customWidth="1"/>
    <col min="4876" max="4876" width="13.44140625" style="22" customWidth="1"/>
    <col min="4877" max="4877" width="17.33203125" style="22" customWidth="1"/>
    <col min="4878" max="5116" width="8.88671875" style="22" customWidth="1"/>
    <col min="5117" max="5117" width="26.21875" style="22" customWidth="1"/>
    <col min="5118" max="5121" width="12.109375" style="22" customWidth="1"/>
    <col min="5122" max="5128" width="10.77734375" style="22"/>
    <col min="5129" max="5129" width="8.88671875" style="22" customWidth="1"/>
    <col min="5130" max="5130" width="164.109375" style="22" customWidth="1"/>
    <col min="5131" max="5131" width="2.6640625" style="22" customWidth="1"/>
    <col min="5132" max="5132" width="13.44140625" style="22" customWidth="1"/>
    <col min="5133" max="5133" width="17.33203125" style="22" customWidth="1"/>
    <col min="5134" max="5372" width="8.88671875" style="22" customWidth="1"/>
    <col min="5373" max="5373" width="26.21875" style="22" customWidth="1"/>
    <col min="5374" max="5377" width="12.109375" style="22" customWidth="1"/>
    <col min="5378" max="5384" width="10.77734375" style="22"/>
    <col min="5385" max="5385" width="8.88671875" style="22" customWidth="1"/>
    <col min="5386" max="5386" width="164.109375" style="22" customWidth="1"/>
    <col min="5387" max="5387" width="2.6640625" style="22" customWidth="1"/>
    <col min="5388" max="5388" width="13.44140625" style="22" customWidth="1"/>
    <col min="5389" max="5389" width="17.33203125" style="22" customWidth="1"/>
    <col min="5390" max="5628" width="8.88671875" style="22" customWidth="1"/>
    <col min="5629" max="5629" width="26.21875" style="22" customWidth="1"/>
    <col min="5630" max="5633" width="12.109375" style="22" customWidth="1"/>
    <col min="5634" max="5640" width="10.77734375" style="22"/>
    <col min="5641" max="5641" width="8.88671875" style="22" customWidth="1"/>
    <col min="5642" max="5642" width="164.109375" style="22" customWidth="1"/>
    <col min="5643" max="5643" width="2.6640625" style="22" customWidth="1"/>
    <col min="5644" max="5644" width="13.44140625" style="22" customWidth="1"/>
    <col min="5645" max="5645" width="17.33203125" style="22" customWidth="1"/>
    <col min="5646" max="5884" width="8.88671875" style="22" customWidth="1"/>
    <col min="5885" max="5885" width="26.21875" style="22" customWidth="1"/>
    <col min="5886" max="5889" width="12.109375" style="22" customWidth="1"/>
    <col min="5890" max="5896" width="10.77734375" style="22"/>
    <col min="5897" max="5897" width="8.88671875" style="22" customWidth="1"/>
    <col min="5898" max="5898" width="164.109375" style="22" customWidth="1"/>
    <col min="5899" max="5899" width="2.6640625" style="22" customWidth="1"/>
    <col min="5900" max="5900" width="13.44140625" style="22" customWidth="1"/>
    <col min="5901" max="5901" width="17.33203125" style="22" customWidth="1"/>
    <col min="5902" max="6140" width="8.88671875" style="22" customWidth="1"/>
    <col min="6141" max="6141" width="26.21875" style="22" customWidth="1"/>
    <col min="6142" max="6145" width="12.109375" style="22" customWidth="1"/>
    <col min="6146" max="6152" width="10.77734375" style="22"/>
    <col min="6153" max="6153" width="8.88671875" style="22" customWidth="1"/>
    <col min="6154" max="6154" width="164.109375" style="22" customWidth="1"/>
    <col min="6155" max="6155" width="2.6640625" style="22" customWidth="1"/>
    <col min="6156" max="6156" width="13.44140625" style="22" customWidth="1"/>
    <col min="6157" max="6157" width="17.33203125" style="22" customWidth="1"/>
    <col min="6158" max="6396" width="8.88671875" style="22" customWidth="1"/>
    <col min="6397" max="6397" width="26.21875" style="22" customWidth="1"/>
    <col min="6398" max="6401" width="12.109375" style="22" customWidth="1"/>
    <col min="6402" max="6408" width="10.77734375" style="22"/>
    <col min="6409" max="6409" width="8.88671875" style="22" customWidth="1"/>
    <col min="6410" max="6410" width="164.109375" style="22" customWidth="1"/>
    <col min="6411" max="6411" width="2.6640625" style="22" customWidth="1"/>
    <col min="6412" max="6412" width="13.44140625" style="22" customWidth="1"/>
    <col min="6413" max="6413" width="17.33203125" style="22" customWidth="1"/>
    <col min="6414" max="6652" width="8.88671875" style="22" customWidth="1"/>
    <col min="6653" max="6653" width="26.21875" style="22" customWidth="1"/>
    <col min="6654" max="6657" width="12.109375" style="22" customWidth="1"/>
    <col min="6658" max="6664" width="10.77734375" style="22"/>
    <col min="6665" max="6665" width="8.88671875" style="22" customWidth="1"/>
    <col min="6666" max="6666" width="164.109375" style="22" customWidth="1"/>
    <col min="6667" max="6667" width="2.6640625" style="22" customWidth="1"/>
    <col min="6668" max="6668" width="13.44140625" style="22" customWidth="1"/>
    <col min="6669" max="6669" width="17.33203125" style="22" customWidth="1"/>
    <col min="6670" max="6908" width="8.88671875" style="22" customWidth="1"/>
    <col min="6909" max="6909" width="26.21875" style="22" customWidth="1"/>
    <col min="6910" max="6913" width="12.109375" style="22" customWidth="1"/>
    <col min="6914" max="6920" width="10.77734375" style="22"/>
    <col min="6921" max="6921" width="8.88671875" style="22" customWidth="1"/>
    <col min="6922" max="6922" width="164.109375" style="22" customWidth="1"/>
    <col min="6923" max="6923" width="2.6640625" style="22" customWidth="1"/>
    <col min="6924" max="6924" width="13.44140625" style="22" customWidth="1"/>
    <col min="6925" max="6925" width="17.33203125" style="22" customWidth="1"/>
    <col min="6926" max="7164" width="8.88671875" style="22" customWidth="1"/>
    <col min="7165" max="7165" width="26.21875" style="22" customWidth="1"/>
    <col min="7166" max="7169" width="12.109375" style="22" customWidth="1"/>
    <col min="7170" max="7176" width="10.77734375" style="22"/>
    <col min="7177" max="7177" width="8.88671875" style="22" customWidth="1"/>
    <col min="7178" max="7178" width="164.109375" style="22" customWidth="1"/>
    <col min="7179" max="7179" width="2.6640625" style="22" customWidth="1"/>
    <col min="7180" max="7180" width="13.44140625" style="22" customWidth="1"/>
    <col min="7181" max="7181" width="17.33203125" style="22" customWidth="1"/>
    <col min="7182" max="7420" width="8.88671875" style="22" customWidth="1"/>
    <col min="7421" max="7421" width="26.21875" style="22" customWidth="1"/>
    <col min="7422" max="7425" width="12.109375" style="22" customWidth="1"/>
    <col min="7426" max="7432" width="10.77734375" style="22"/>
    <col min="7433" max="7433" width="8.88671875" style="22" customWidth="1"/>
    <col min="7434" max="7434" width="164.109375" style="22" customWidth="1"/>
    <col min="7435" max="7435" width="2.6640625" style="22" customWidth="1"/>
    <col min="7436" max="7436" width="13.44140625" style="22" customWidth="1"/>
    <col min="7437" max="7437" width="17.33203125" style="22" customWidth="1"/>
    <col min="7438" max="7676" width="8.88671875" style="22" customWidth="1"/>
    <col min="7677" max="7677" width="26.21875" style="22" customWidth="1"/>
    <col min="7678" max="7681" width="12.109375" style="22" customWidth="1"/>
    <col min="7682" max="7688" width="10.77734375" style="22"/>
    <col min="7689" max="7689" width="8.88671875" style="22" customWidth="1"/>
    <col min="7690" max="7690" width="164.109375" style="22" customWidth="1"/>
    <col min="7691" max="7691" width="2.6640625" style="22" customWidth="1"/>
    <col min="7692" max="7692" width="13.44140625" style="22" customWidth="1"/>
    <col min="7693" max="7693" width="17.33203125" style="22" customWidth="1"/>
    <col min="7694" max="7932" width="8.88671875" style="22" customWidth="1"/>
    <col min="7933" max="7933" width="26.21875" style="22" customWidth="1"/>
    <col min="7934" max="7937" width="12.109375" style="22" customWidth="1"/>
    <col min="7938" max="7944" width="10.77734375" style="22"/>
    <col min="7945" max="7945" width="8.88671875" style="22" customWidth="1"/>
    <col min="7946" max="7946" width="164.109375" style="22" customWidth="1"/>
    <col min="7947" max="7947" width="2.6640625" style="22" customWidth="1"/>
    <col min="7948" max="7948" width="13.44140625" style="22" customWidth="1"/>
    <col min="7949" max="7949" width="17.33203125" style="22" customWidth="1"/>
    <col min="7950" max="8188" width="8.88671875" style="22" customWidth="1"/>
    <col min="8189" max="8189" width="26.21875" style="22" customWidth="1"/>
    <col min="8190" max="8193" width="12.109375" style="22" customWidth="1"/>
    <col min="8194" max="8200" width="10.77734375" style="22"/>
    <col min="8201" max="8201" width="8.88671875" style="22" customWidth="1"/>
    <col min="8202" max="8202" width="164.109375" style="22" customWidth="1"/>
    <col min="8203" max="8203" width="2.6640625" style="22" customWidth="1"/>
    <col min="8204" max="8204" width="13.44140625" style="22" customWidth="1"/>
    <col min="8205" max="8205" width="17.33203125" style="22" customWidth="1"/>
    <col min="8206" max="8444" width="8.88671875" style="22" customWidth="1"/>
    <col min="8445" max="8445" width="26.21875" style="22" customWidth="1"/>
    <col min="8446" max="8449" width="12.109375" style="22" customWidth="1"/>
    <col min="8450" max="8456" width="10.77734375" style="22"/>
    <col min="8457" max="8457" width="8.88671875" style="22" customWidth="1"/>
    <col min="8458" max="8458" width="164.109375" style="22" customWidth="1"/>
    <col min="8459" max="8459" width="2.6640625" style="22" customWidth="1"/>
    <col min="8460" max="8460" width="13.44140625" style="22" customWidth="1"/>
    <col min="8461" max="8461" width="17.33203125" style="22" customWidth="1"/>
    <col min="8462" max="8700" width="8.88671875" style="22" customWidth="1"/>
    <col min="8701" max="8701" width="26.21875" style="22" customWidth="1"/>
    <col min="8702" max="8705" width="12.109375" style="22" customWidth="1"/>
    <col min="8706" max="8712" width="10.77734375" style="22"/>
    <col min="8713" max="8713" width="8.88671875" style="22" customWidth="1"/>
    <col min="8714" max="8714" width="164.109375" style="22" customWidth="1"/>
    <col min="8715" max="8715" width="2.6640625" style="22" customWidth="1"/>
    <col min="8716" max="8716" width="13.44140625" style="22" customWidth="1"/>
    <col min="8717" max="8717" width="17.33203125" style="22" customWidth="1"/>
    <col min="8718" max="8956" width="8.88671875" style="22" customWidth="1"/>
    <col min="8957" max="8957" width="26.21875" style="22" customWidth="1"/>
    <col min="8958" max="8961" width="12.109375" style="22" customWidth="1"/>
    <col min="8962" max="8968" width="10.77734375" style="22"/>
    <col min="8969" max="8969" width="8.88671875" style="22" customWidth="1"/>
    <col min="8970" max="8970" width="164.109375" style="22" customWidth="1"/>
    <col min="8971" max="8971" width="2.6640625" style="22" customWidth="1"/>
    <col min="8972" max="8972" width="13.44140625" style="22" customWidth="1"/>
    <col min="8973" max="8973" width="17.33203125" style="22" customWidth="1"/>
    <col min="8974" max="9212" width="8.88671875" style="22" customWidth="1"/>
    <col min="9213" max="9213" width="26.21875" style="22" customWidth="1"/>
    <col min="9214" max="9217" width="12.109375" style="22" customWidth="1"/>
    <col min="9218" max="9224" width="10.77734375" style="22"/>
    <col min="9225" max="9225" width="8.88671875" style="22" customWidth="1"/>
    <col min="9226" max="9226" width="164.109375" style="22" customWidth="1"/>
    <col min="9227" max="9227" width="2.6640625" style="22" customWidth="1"/>
    <col min="9228" max="9228" width="13.44140625" style="22" customWidth="1"/>
    <col min="9229" max="9229" width="17.33203125" style="22" customWidth="1"/>
    <col min="9230" max="9468" width="8.88671875" style="22" customWidth="1"/>
    <col min="9469" max="9469" width="26.21875" style="22" customWidth="1"/>
    <col min="9470" max="9473" width="12.109375" style="22" customWidth="1"/>
    <col min="9474" max="9480" width="10.77734375" style="22"/>
    <col min="9481" max="9481" width="8.88671875" style="22" customWidth="1"/>
    <col min="9482" max="9482" width="164.109375" style="22" customWidth="1"/>
    <col min="9483" max="9483" width="2.6640625" style="22" customWidth="1"/>
    <col min="9484" max="9484" width="13.44140625" style="22" customWidth="1"/>
    <col min="9485" max="9485" width="17.33203125" style="22" customWidth="1"/>
    <col min="9486" max="9724" width="8.88671875" style="22" customWidth="1"/>
    <col min="9725" max="9725" width="26.21875" style="22" customWidth="1"/>
    <col min="9726" max="9729" width="12.109375" style="22" customWidth="1"/>
    <col min="9730" max="9736" width="10.77734375" style="22"/>
    <col min="9737" max="9737" width="8.88671875" style="22" customWidth="1"/>
    <col min="9738" max="9738" width="164.109375" style="22" customWidth="1"/>
    <col min="9739" max="9739" width="2.6640625" style="22" customWidth="1"/>
    <col min="9740" max="9740" width="13.44140625" style="22" customWidth="1"/>
    <col min="9741" max="9741" width="17.33203125" style="22" customWidth="1"/>
    <col min="9742" max="9980" width="8.88671875" style="22" customWidth="1"/>
    <col min="9981" max="9981" width="26.21875" style="22" customWidth="1"/>
    <col min="9982" max="9985" width="12.109375" style="22" customWidth="1"/>
    <col min="9986" max="9992" width="10.77734375" style="22"/>
    <col min="9993" max="9993" width="8.88671875" style="22" customWidth="1"/>
    <col min="9994" max="9994" width="164.109375" style="22" customWidth="1"/>
    <col min="9995" max="9995" width="2.6640625" style="22" customWidth="1"/>
    <col min="9996" max="9996" width="13.44140625" style="22" customWidth="1"/>
    <col min="9997" max="9997" width="17.33203125" style="22" customWidth="1"/>
    <col min="9998" max="10236" width="8.88671875" style="22" customWidth="1"/>
    <col min="10237" max="10237" width="26.21875" style="22" customWidth="1"/>
    <col min="10238" max="10241" width="12.109375" style="22" customWidth="1"/>
    <col min="10242" max="10248" width="10.77734375" style="22"/>
    <col min="10249" max="10249" width="8.88671875" style="22" customWidth="1"/>
    <col min="10250" max="10250" width="164.109375" style="22" customWidth="1"/>
    <col min="10251" max="10251" width="2.6640625" style="22" customWidth="1"/>
    <col min="10252" max="10252" width="13.44140625" style="22" customWidth="1"/>
    <col min="10253" max="10253" width="17.33203125" style="22" customWidth="1"/>
    <col min="10254" max="10492" width="8.88671875" style="22" customWidth="1"/>
    <col min="10493" max="10493" width="26.21875" style="22" customWidth="1"/>
    <col min="10494" max="10497" width="12.109375" style="22" customWidth="1"/>
    <col min="10498" max="10504" width="10.77734375" style="22"/>
    <col min="10505" max="10505" width="8.88671875" style="22" customWidth="1"/>
    <col min="10506" max="10506" width="164.109375" style="22" customWidth="1"/>
    <col min="10507" max="10507" width="2.6640625" style="22" customWidth="1"/>
    <col min="10508" max="10508" width="13.44140625" style="22" customWidth="1"/>
    <col min="10509" max="10509" width="17.33203125" style="22" customWidth="1"/>
    <col min="10510" max="10748" width="8.88671875" style="22" customWidth="1"/>
    <col min="10749" max="10749" width="26.21875" style="22" customWidth="1"/>
    <col min="10750" max="10753" width="12.109375" style="22" customWidth="1"/>
    <col min="10754" max="10760" width="10.77734375" style="22"/>
    <col min="10761" max="10761" width="8.88671875" style="22" customWidth="1"/>
    <col min="10762" max="10762" width="164.109375" style="22" customWidth="1"/>
    <col min="10763" max="10763" width="2.6640625" style="22" customWidth="1"/>
    <col min="10764" max="10764" width="13.44140625" style="22" customWidth="1"/>
    <col min="10765" max="10765" width="17.33203125" style="22" customWidth="1"/>
    <col min="10766" max="11004" width="8.88671875" style="22" customWidth="1"/>
    <col min="11005" max="11005" width="26.21875" style="22" customWidth="1"/>
    <col min="11006" max="11009" width="12.109375" style="22" customWidth="1"/>
    <col min="11010" max="11016" width="10.77734375" style="22"/>
    <col min="11017" max="11017" width="8.88671875" style="22" customWidth="1"/>
    <col min="11018" max="11018" width="164.109375" style="22" customWidth="1"/>
    <col min="11019" max="11019" width="2.6640625" style="22" customWidth="1"/>
    <col min="11020" max="11020" width="13.44140625" style="22" customWidth="1"/>
    <col min="11021" max="11021" width="17.33203125" style="22" customWidth="1"/>
    <col min="11022" max="11260" width="8.88671875" style="22" customWidth="1"/>
    <col min="11261" max="11261" width="26.21875" style="22" customWidth="1"/>
    <col min="11262" max="11265" width="12.109375" style="22" customWidth="1"/>
    <col min="11266" max="11272" width="10.77734375" style="22"/>
    <col min="11273" max="11273" width="8.88671875" style="22" customWidth="1"/>
    <col min="11274" max="11274" width="164.109375" style="22" customWidth="1"/>
    <col min="11275" max="11275" width="2.6640625" style="22" customWidth="1"/>
    <col min="11276" max="11276" width="13.44140625" style="22" customWidth="1"/>
    <col min="11277" max="11277" width="17.33203125" style="22" customWidth="1"/>
    <col min="11278" max="11516" width="8.88671875" style="22" customWidth="1"/>
    <col min="11517" max="11517" width="26.21875" style="22" customWidth="1"/>
    <col min="11518" max="11521" width="12.109375" style="22" customWidth="1"/>
    <col min="11522" max="11528" width="10.77734375" style="22"/>
    <col min="11529" max="11529" width="8.88671875" style="22" customWidth="1"/>
    <col min="11530" max="11530" width="164.109375" style="22" customWidth="1"/>
    <col min="11531" max="11531" width="2.6640625" style="22" customWidth="1"/>
    <col min="11532" max="11532" width="13.44140625" style="22" customWidth="1"/>
    <col min="11533" max="11533" width="17.33203125" style="22" customWidth="1"/>
    <col min="11534" max="11772" width="8.88671875" style="22" customWidth="1"/>
    <col min="11773" max="11773" width="26.21875" style="22" customWidth="1"/>
    <col min="11774" max="11777" width="12.109375" style="22" customWidth="1"/>
    <col min="11778" max="11784" width="10.77734375" style="22"/>
    <col min="11785" max="11785" width="8.88671875" style="22" customWidth="1"/>
    <col min="11786" max="11786" width="164.109375" style="22" customWidth="1"/>
    <col min="11787" max="11787" width="2.6640625" style="22" customWidth="1"/>
    <col min="11788" max="11788" width="13.44140625" style="22" customWidth="1"/>
    <col min="11789" max="11789" width="17.33203125" style="22" customWidth="1"/>
    <col min="11790" max="12028" width="8.88671875" style="22" customWidth="1"/>
    <col min="12029" max="12029" width="26.21875" style="22" customWidth="1"/>
    <col min="12030" max="12033" width="12.109375" style="22" customWidth="1"/>
    <col min="12034" max="12040" width="10.77734375" style="22"/>
    <col min="12041" max="12041" width="8.88671875" style="22" customWidth="1"/>
    <col min="12042" max="12042" width="164.109375" style="22" customWidth="1"/>
    <col min="12043" max="12043" width="2.6640625" style="22" customWidth="1"/>
    <col min="12044" max="12044" width="13.44140625" style="22" customWidth="1"/>
    <col min="12045" max="12045" width="17.33203125" style="22" customWidth="1"/>
    <col min="12046" max="12284" width="8.88671875" style="22" customWidth="1"/>
    <col min="12285" max="12285" width="26.21875" style="22" customWidth="1"/>
    <col min="12286" max="12289" width="12.109375" style="22" customWidth="1"/>
    <col min="12290" max="12296" width="10.77734375" style="22"/>
    <col min="12297" max="12297" width="8.88671875" style="22" customWidth="1"/>
    <col min="12298" max="12298" width="164.109375" style="22" customWidth="1"/>
    <col min="12299" max="12299" width="2.6640625" style="22" customWidth="1"/>
    <col min="12300" max="12300" width="13.44140625" style="22" customWidth="1"/>
    <col min="12301" max="12301" width="17.33203125" style="22" customWidth="1"/>
    <col min="12302" max="12540" width="8.88671875" style="22" customWidth="1"/>
    <col min="12541" max="12541" width="26.21875" style="22" customWidth="1"/>
    <col min="12542" max="12545" width="12.109375" style="22" customWidth="1"/>
    <col min="12546" max="12552" width="10.77734375" style="22"/>
    <col min="12553" max="12553" width="8.88671875" style="22" customWidth="1"/>
    <col min="12554" max="12554" width="164.109375" style="22" customWidth="1"/>
    <col min="12555" max="12555" width="2.6640625" style="22" customWidth="1"/>
    <col min="12556" max="12556" width="13.44140625" style="22" customWidth="1"/>
    <col min="12557" max="12557" width="17.33203125" style="22" customWidth="1"/>
    <col min="12558" max="12796" width="8.88671875" style="22" customWidth="1"/>
    <col min="12797" max="12797" width="26.21875" style="22" customWidth="1"/>
    <col min="12798" max="12801" width="12.109375" style="22" customWidth="1"/>
    <col min="12802" max="12808" width="10.77734375" style="22"/>
    <col min="12809" max="12809" width="8.88671875" style="22" customWidth="1"/>
    <col min="12810" max="12810" width="164.109375" style="22" customWidth="1"/>
    <col min="12811" max="12811" width="2.6640625" style="22" customWidth="1"/>
    <col min="12812" max="12812" width="13.44140625" style="22" customWidth="1"/>
    <col min="12813" max="12813" width="17.33203125" style="22" customWidth="1"/>
    <col min="12814" max="13052" width="8.88671875" style="22" customWidth="1"/>
    <col min="13053" max="13053" width="26.21875" style="22" customWidth="1"/>
    <col min="13054" max="13057" width="12.109375" style="22" customWidth="1"/>
    <col min="13058" max="13064" width="10.77734375" style="22"/>
    <col min="13065" max="13065" width="8.88671875" style="22" customWidth="1"/>
    <col min="13066" max="13066" width="164.109375" style="22" customWidth="1"/>
    <col min="13067" max="13067" width="2.6640625" style="22" customWidth="1"/>
    <col min="13068" max="13068" width="13.44140625" style="22" customWidth="1"/>
    <col min="13069" max="13069" width="17.33203125" style="22" customWidth="1"/>
    <col min="13070" max="13308" width="8.88671875" style="22" customWidth="1"/>
    <col min="13309" max="13309" width="26.21875" style="22" customWidth="1"/>
    <col min="13310" max="13313" width="12.109375" style="22" customWidth="1"/>
    <col min="13314" max="13320" width="10.77734375" style="22"/>
    <col min="13321" max="13321" width="8.88671875" style="22" customWidth="1"/>
    <col min="13322" max="13322" width="164.109375" style="22" customWidth="1"/>
    <col min="13323" max="13323" width="2.6640625" style="22" customWidth="1"/>
    <col min="13324" max="13324" width="13.44140625" style="22" customWidth="1"/>
    <col min="13325" max="13325" width="17.33203125" style="22" customWidth="1"/>
    <col min="13326" max="13564" width="8.88671875" style="22" customWidth="1"/>
    <col min="13565" max="13565" width="26.21875" style="22" customWidth="1"/>
    <col min="13566" max="13569" width="12.109375" style="22" customWidth="1"/>
    <col min="13570" max="13576" width="10.77734375" style="22"/>
    <col min="13577" max="13577" width="8.88671875" style="22" customWidth="1"/>
    <col min="13578" max="13578" width="164.109375" style="22" customWidth="1"/>
    <col min="13579" max="13579" width="2.6640625" style="22" customWidth="1"/>
    <col min="13580" max="13580" width="13.44140625" style="22" customWidth="1"/>
    <col min="13581" max="13581" width="17.33203125" style="22" customWidth="1"/>
    <col min="13582" max="13820" width="8.88671875" style="22" customWidth="1"/>
    <col min="13821" max="13821" width="26.21875" style="22" customWidth="1"/>
    <col min="13822" max="13825" width="12.109375" style="22" customWidth="1"/>
    <col min="13826" max="13832" width="10.77734375" style="22"/>
    <col min="13833" max="13833" width="8.88671875" style="22" customWidth="1"/>
    <col min="13834" max="13834" width="164.109375" style="22" customWidth="1"/>
    <col min="13835" max="13835" width="2.6640625" style="22" customWidth="1"/>
    <col min="13836" max="13836" width="13.44140625" style="22" customWidth="1"/>
    <col min="13837" max="13837" width="17.33203125" style="22" customWidth="1"/>
    <col min="13838" max="14076" width="8.88671875" style="22" customWidth="1"/>
    <col min="14077" max="14077" width="26.21875" style="22" customWidth="1"/>
    <col min="14078" max="14081" width="12.109375" style="22" customWidth="1"/>
    <col min="14082" max="14088" width="10.77734375" style="22"/>
    <col min="14089" max="14089" width="8.88671875" style="22" customWidth="1"/>
    <col min="14090" max="14090" width="164.109375" style="22" customWidth="1"/>
    <col min="14091" max="14091" width="2.6640625" style="22" customWidth="1"/>
    <col min="14092" max="14092" width="13.44140625" style="22" customWidth="1"/>
    <col min="14093" max="14093" width="17.33203125" style="22" customWidth="1"/>
    <col min="14094" max="14332" width="8.88671875" style="22" customWidth="1"/>
    <col min="14333" max="14333" width="26.21875" style="22" customWidth="1"/>
    <col min="14334" max="14337" width="12.109375" style="22" customWidth="1"/>
    <col min="14338" max="14344" width="10.77734375" style="22"/>
    <col min="14345" max="14345" width="8.88671875" style="22" customWidth="1"/>
    <col min="14346" max="14346" width="164.109375" style="22" customWidth="1"/>
    <col min="14347" max="14347" width="2.6640625" style="22" customWidth="1"/>
    <col min="14348" max="14348" width="13.44140625" style="22" customWidth="1"/>
    <col min="14349" max="14349" width="17.33203125" style="22" customWidth="1"/>
    <col min="14350" max="14588" width="8.88671875" style="22" customWidth="1"/>
    <col min="14589" max="14589" width="26.21875" style="22" customWidth="1"/>
    <col min="14590" max="14593" width="12.109375" style="22" customWidth="1"/>
    <col min="14594" max="14600" width="10.77734375" style="22"/>
    <col min="14601" max="14601" width="8.88671875" style="22" customWidth="1"/>
    <col min="14602" max="14602" width="164.109375" style="22" customWidth="1"/>
    <col min="14603" max="14603" width="2.6640625" style="22" customWidth="1"/>
    <col min="14604" max="14604" width="13.44140625" style="22" customWidth="1"/>
    <col min="14605" max="14605" width="17.33203125" style="22" customWidth="1"/>
    <col min="14606" max="14844" width="8.88671875" style="22" customWidth="1"/>
    <col min="14845" max="14845" width="26.21875" style="22" customWidth="1"/>
    <col min="14846" max="14849" width="12.109375" style="22" customWidth="1"/>
    <col min="14850" max="14856" width="10.77734375" style="22"/>
    <col min="14857" max="14857" width="8.88671875" style="22" customWidth="1"/>
    <col min="14858" max="14858" width="164.109375" style="22" customWidth="1"/>
    <col min="14859" max="14859" width="2.6640625" style="22" customWidth="1"/>
    <col min="14860" max="14860" width="13.44140625" style="22" customWidth="1"/>
    <col min="14861" max="14861" width="17.33203125" style="22" customWidth="1"/>
    <col min="14862" max="15100" width="8.88671875" style="22" customWidth="1"/>
    <col min="15101" max="15101" width="26.21875" style="22" customWidth="1"/>
    <col min="15102" max="15105" width="12.109375" style="22" customWidth="1"/>
    <col min="15106" max="15112" width="10.77734375" style="22"/>
    <col min="15113" max="15113" width="8.88671875" style="22" customWidth="1"/>
    <col min="15114" max="15114" width="164.109375" style="22" customWidth="1"/>
    <col min="15115" max="15115" width="2.6640625" style="22" customWidth="1"/>
    <col min="15116" max="15116" width="13.44140625" style="22" customWidth="1"/>
    <col min="15117" max="15117" width="17.33203125" style="22" customWidth="1"/>
    <col min="15118" max="15356" width="8.88671875" style="22" customWidth="1"/>
    <col min="15357" max="15357" width="26.21875" style="22" customWidth="1"/>
    <col min="15358" max="15361" width="12.109375" style="22" customWidth="1"/>
    <col min="15362" max="15368" width="10.77734375" style="22"/>
    <col min="15369" max="15369" width="8.88671875" style="22" customWidth="1"/>
    <col min="15370" max="15370" width="164.109375" style="22" customWidth="1"/>
    <col min="15371" max="15371" width="2.6640625" style="22" customWidth="1"/>
    <col min="15372" max="15372" width="13.44140625" style="22" customWidth="1"/>
    <col min="15373" max="15373" width="17.33203125" style="22" customWidth="1"/>
    <col min="15374" max="15612" width="8.88671875" style="22" customWidth="1"/>
    <col min="15613" max="15613" width="26.21875" style="22" customWidth="1"/>
    <col min="15614" max="15617" width="12.109375" style="22" customWidth="1"/>
    <col min="15618" max="15624" width="10.77734375" style="22"/>
    <col min="15625" max="15625" width="8.88671875" style="22" customWidth="1"/>
    <col min="15626" max="15626" width="164.109375" style="22" customWidth="1"/>
    <col min="15627" max="15627" width="2.6640625" style="22" customWidth="1"/>
    <col min="15628" max="15628" width="13.44140625" style="22" customWidth="1"/>
    <col min="15629" max="15629" width="17.33203125" style="22" customWidth="1"/>
    <col min="15630" max="15868" width="8.88671875" style="22" customWidth="1"/>
    <col min="15869" max="15869" width="26.21875" style="22" customWidth="1"/>
    <col min="15870" max="15873" width="12.109375" style="22" customWidth="1"/>
    <col min="15874" max="15880" width="10.77734375" style="22"/>
    <col min="15881" max="15881" width="8.88671875" style="22" customWidth="1"/>
    <col min="15882" max="15882" width="164.109375" style="22" customWidth="1"/>
    <col min="15883" max="15883" width="2.6640625" style="22" customWidth="1"/>
    <col min="15884" max="15884" width="13.44140625" style="22" customWidth="1"/>
    <col min="15885" max="15885" width="17.33203125" style="22" customWidth="1"/>
    <col min="15886" max="16124" width="8.88671875" style="22" customWidth="1"/>
    <col min="16125" max="16125" width="26.21875" style="22" customWidth="1"/>
    <col min="16126" max="16129" width="12.109375" style="22" customWidth="1"/>
    <col min="16130" max="16136" width="10.77734375" style="22"/>
    <col min="16137" max="16137" width="8.88671875" style="22" customWidth="1"/>
    <col min="16138" max="16138" width="164.109375" style="22" customWidth="1"/>
    <col min="16139" max="16139" width="2.6640625" style="22" customWidth="1"/>
    <col min="16140" max="16140" width="13.44140625" style="22" customWidth="1"/>
    <col min="16141" max="16141" width="17.33203125" style="22" customWidth="1"/>
    <col min="16142" max="16384" width="8.88671875" style="22" customWidth="1"/>
  </cols>
  <sheetData>
    <row r="1" spans="1:13" ht="36" customHeight="1">
      <c r="A1" s="2710" t="s">
        <v>615</v>
      </c>
      <c r="B1" s="2710"/>
      <c r="C1" s="2710"/>
      <c r="D1" s="2710"/>
      <c r="E1" s="2710"/>
      <c r="F1" s="2710"/>
      <c r="G1" s="2710"/>
      <c r="H1" s="2710"/>
      <c r="I1" s="2710"/>
      <c r="J1" s="2710"/>
      <c r="K1" s="2710"/>
      <c r="L1" s="2710"/>
      <c r="M1" s="1020"/>
    </row>
    <row r="2" spans="1:13" ht="15" customHeight="1" thickBot="1">
      <c r="A2" s="62"/>
      <c r="B2" s="62"/>
      <c r="C2" s="62"/>
      <c r="D2" s="62"/>
      <c r="E2" s="1020"/>
      <c r="F2" s="1020"/>
      <c r="G2" s="958"/>
      <c r="H2" s="62"/>
      <c r="I2" s="62"/>
      <c r="J2" s="62"/>
      <c r="K2" s="62"/>
      <c r="L2" s="62"/>
      <c r="M2" s="1020"/>
    </row>
    <row r="3" spans="1:13" ht="16.5" customHeight="1">
      <c r="D3" s="127"/>
      <c r="E3" s="2714">
        <v>2017</v>
      </c>
      <c r="F3" s="2715"/>
      <c r="G3" s="2715"/>
      <c r="H3" s="2716"/>
      <c r="I3" s="2715">
        <v>2016</v>
      </c>
      <c r="J3" s="2715"/>
      <c r="K3" s="2715"/>
      <c r="L3" s="2716"/>
    </row>
    <row r="4" spans="1:13" ht="18.75" customHeight="1" thickBot="1">
      <c r="D4" s="684"/>
      <c r="E4" s="961" t="s">
        <v>1</v>
      </c>
      <c r="F4" s="654" t="s">
        <v>2</v>
      </c>
      <c r="G4" s="654" t="s">
        <v>3</v>
      </c>
      <c r="H4" s="655" t="s">
        <v>4</v>
      </c>
      <c r="I4" s="859" t="s">
        <v>1</v>
      </c>
      <c r="J4" s="654" t="s">
        <v>2</v>
      </c>
      <c r="K4" s="654" t="s">
        <v>3</v>
      </c>
      <c r="L4" s="873" t="s">
        <v>4</v>
      </c>
      <c r="M4" s="1971"/>
    </row>
    <row r="5" spans="1:13" s="32" customFormat="1" ht="17.25" customHeight="1" thickBot="1">
      <c r="A5" s="636"/>
      <c r="B5" s="64" t="s">
        <v>198</v>
      </c>
      <c r="C5" s="25"/>
      <c r="D5" s="685"/>
      <c r="E5" s="2719" t="s">
        <v>395</v>
      </c>
      <c r="F5" s="2720"/>
      <c r="G5" s="2720"/>
      <c r="H5" s="2720"/>
      <c r="I5" s="2720"/>
      <c r="J5" s="2720"/>
      <c r="K5" s="2720"/>
      <c r="L5" s="2721"/>
      <c r="M5" s="1963"/>
    </row>
    <row r="6" spans="1:13" s="32" customFormat="1" ht="16.5" hidden="1" customHeight="1" thickBot="1">
      <c r="A6" s="637">
        <v>60</v>
      </c>
      <c r="B6" s="638" t="s">
        <v>170</v>
      </c>
      <c r="C6" s="639"/>
      <c r="D6" s="640"/>
      <c r="E6" s="968"/>
      <c r="F6" s="968"/>
      <c r="G6" s="968"/>
      <c r="H6" s="641"/>
      <c r="I6" s="641"/>
      <c r="J6" s="641">
        <v>64235</v>
      </c>
      <c r="K6" s="641">
        <v>64627</v>
      </c>
      <c r="L6" s="642">
        <v>61251</v>
      </c>
      <c r="M6" s="1964"/>
    </row>
    <row r="7" spans="1:13" s="32" customFormat="1" ht="17.25" customHeight="1">
      <c r="A7" s="643" t="s">
        <v>403</v>
      </c>
      <c r="B7" s="644" t="s">
        <v>435</v>
      </c>
      <c r="C7" s="645"/>
      <c r="D7" s="646"/>
      <c r="E7" s="971">
        <v>0</v>
      </c>
      <c r="F7" s="715">
        <v>0</v>
      </c>
      <c r="G7" s="715">
        <v>69383</v>
      </c>
      <c r="H7" s="977">
        <v>68574</v>
      </c>
      <c r="I7" s="888">
        <v>68205</v>
      </c>
      <c r="J7" s="715">
        <v>68530</v>
      </c>
      <c r="K7" s="715">
        <v>68375</v>
      </c>
      <c r="L7" s="893">
        <v>69741</v>
      </c>
      <c r="M7" s="1964"/>
    </row>
    <row r="8" spans="1:13" s="32" customFormat="1" ht="17.25" customHeight="1">
      <c r="A8" s="115" t="s">
        <v>404</v>
      </c>
      <c r="B8" s="647" t="s">
        <v>405</v>
      </c>
      <c r="C8" s="55"/>
      <c r="D8" s="648"/>
      <c r="E8" s="972">
        <v>0</v>
      </c>
      <c r="F8" s="714">
        <v>0</v>
      </c>
      <c r="G8" s="714">
        <v>69533</v>
      </c>
      <c r="H8" s="978">
        <v>68715</v>
      </c>
      <c r="I8" s="748">
        <v>68430</v>
      </c>
      <c r="J8" s="714">
        <v>68765</v>
      </c>
      <c r="K8" s="1210">
        <v>68604</v>
      </c>
      <c r="L8" s="1211">
        <v>70006</v>
      </c>
      <c r="M8" s="1964"/>
    </row>
    <row r="9" spans="1:13" s="32" customFormat="1" ht="17.25" customHeight="1">
      <c r="A9" s="128" t="s">
        <v>406</v>
      </c>
      <c r="B9" s="649" t="s">
        <v>407</v>
      </c>
      <c r="C9" s="650"/>
      <c r="D9" s="651"/>
      <c r="E9" s="973">
        <v>0</v>
      </c>
      <c r="F9" s="1026">
        <v>0</v>
      </c>
      <c r="G9" s="1026">
        <v>69653</v>
      </c>
      <c r="H9" s="979">
        <v>68828</v>
      </c>
      <c r="I9" s="889">
        <v>68623</v>
      </c>
      <c r="J9" s="714">
        <v>68966</v>
      </c>
      <c r="K9" s="1212">
        <v>68800</v>
      </c>
      <c r="L9" s="1213">
        <v>70233</v>
      </c>
      <c r="M9" s="1964"/>
    </row>
    <row r="10" spans="1:13" ht="24" customHeight="1">
      <c r="A10" s="65"/>
      <c r="B10" s="957" t="s">
        <v>295</v>
      </c>
      <c r="C10" s="969"/>
      <c r="D10" s="969"/>
      <c r="E10" s="969"/>
      <c r="F10" s="969"/>
      <c r="G10" s="969"/>
      <c r="H10" s="969"/>
      <c r="I10" s="969"/>
      <c r="J10" s="969"/>
      <c r="K10" s="969"/>
      <c r="L10" s="970"/>
      <c r="M10" s="1965"/>
    </row>
    <row r="11" spans="1:13" ht="17.25" customHeight="1">
      <c r="A11" s="66">
        <v>61</v>
      </c>
      <c r="B11" s="1128" t="s">
        <v>296</v>
      </c>
      <c r="C11" s="67"/>
      <c r="D11" s="68"/>
      <c r="E11" s="974">
        <v>0</v>
      </c>
      <c r="F11" s="749">
        <v>0</v>
      </c>
      <c r="G11" s="749">
        <v>0.1077</v>
      </c>
      <c r="H11" s="980">
        <v>0.106</v>
      </c>
      <c r="I11" s="750">
        <v>0.10059999999999999</v>
      </c>
      <c r="J11" s="749">
        <v>9.8599999999999993E-2</v>
      </c>
      <c r="K11" s="749">
        <v>9.7500000000000003E-2</v>
      </c>
      <c r="L11" s="894">
        <v>9.6699999999999994E-2</v>
      </c>
      <c r="M11" s="975"/>
    </row>
    <row r="12" spans="1:13" ht="20.100000000000001" customHeight="1">
      <c r="A12" s="69">
        <v>62</v>
      </c>
      <c r="B12" s="1130" t="s">
        <v>744</v>
      </c>
      <c r="C12" s="56"/>
      <c r="D12" s="70"/>
      <c r="E12" s="975">
        <v>0</v>
      </c>
      <c r="F12" s="751">
        <v>0</v>
      </c>
      <c r="G12" s="751">
        <v>0.14199999999999999</v>
      </c>
      <c r="H12" s="981">
        <v>0.14069999999999999</v>
      </c>
      <c r="I12" s="752">
        <v>0.13539999999999999</v>
      </c>
      <c r="J12" s="751">
        <v>0.13320000000000001</v>
      </c>
      <c r="K12" s="751">
        <v>0.12939999999999999</v>
      </c>
      <c r="L12" s="895">
        <v>0.12789999999999999</v>
      </c>
      <c r="M12" s="975"/>
    </row>
    <row r="13" spans="1:13" s="32" customFormat="1" ht="20.100000000000001" customHeight="1">
      <c r="A13" s="71">
        <v>63</v>
      </c>
      <c r="B13" s="1130" t="s">
        <v>745</v>
      </c>
      <c r="C13" s="55"/>
      <c r="D13" s="70"/>
      <c r="E13" s="975">
        <v>0</v>
      </c>
      <c r="F13" s="751">
        <v>0</v>
      </c>
      <c r="G13" s="751">
        <v>0.14480000000000001</v>
      </c>
      <c r="H13" s="981">
        <v>0.15859999999999999</v>
      </c>
      <c r="I13" s="752">
        <v>0.15310000000000001</v>
      </c>
      <c r="J13" s="751">
        <v>0.15090000000000001</v>
      </c>
      <c r="K13" s="751">
        <v>0.1477</v>
      </c>
      <c r="L13" s="895">
        <v>0.14230000000000001</v>
      </c>
      <c r="M13" s="975"/>
    </row>
    <row r="14" spans="1:13" s="32" customFormat="1" ht="33" customHeight="1">
      <c r="A14" s="628">
        <v>64</v>
      </c>
      <c r="B14" s="2728" t="s">
        <v>586</v>
      </c>
      <c r="C14" s="2729"/>
      <c r="D14" s="2730"/>
      <c r="E14" s="975">
        <v>0</v>
      </c>
      <c r="F14" s="751">
        <v>0</v>
      </c>
      <c r="G14" s="751">
        <v>0.08</v>
      </c>
      <c r="H14" s="981">
        <v>0.08</v>
      </c>
      <c r="I14" s="752">
        <v>0.08</v>
      </c>
      <c r="J14" s="751">
        <v>0.08</v>
      </c>
      <c r="K14" s="751">
        <v>0.08</v>
      </c>
      <c r="L14" s="895">
        <v>0.08</v>
      </c>
      <c r="M14" s="975"/>
    </row>
    <row r="15" spans="1:13" s="32" customFormat="1" ht="17.25" hidden="1" customHeight="1">
      <c r="A15" s="71">
        <v>65</v>
      </c>
      <c r="B15" s="1127" t="s">
        <v>540</v>
      </c>
      <c r="C15" s="55"/>
      <c r="D15" s="70"/>
      <c r="E15" s="975">
        <v>0</v>
      </c>
      <c r="F15" s="751">
        <v>0</v>
      </c>
      <c r="G15" s="751">
        <v>2.5000000000000001E-2</v>
      </c>
      <c r="H15" s="981">
        <v>0</v>
      </c>
      <c r="I15" s="752">
        <v>0</v>
      </c>
      <c r="J15" s="751">
        <v>0</v>
      </c>
      <c r="K15" s="751">
        <v>2.5000000000000001E-2</v>
      </c>
      <c r="L15" s="895">
        <v>2.5000000000000001E-2</v>
      </c>
      <c r="M15" s="975"/>
    </row>
    <row r="16" spans="1:13" s="32" customFormat="1" ht="17.25" hidden="1" customHeight="1">
      <c r="A16" s="71">
        <v>66</v>
      </c>
      <c r="B16" s="1127" t="s">
        <v>408</v>
      </c>
      <c r="C16" s="55"/>
      <c r="D16" s="70"/>
      <c r="E16" s="975">
        <v>0</v>
      </c>
      <c r="F16" s="751">
        <v>0</v>
      </c>
      <c r="G16" s="751">
        <v>0</v>
      </c>
      <c r="H16" s="981">
        <v>0</v>
      </c>
      <c r="I16" s="752">
        <v>0</v>
      </c>
      <c r="J16" s="751">
        <v>0</v>
      </c>
      <c r="K16" s="751">
        <v>0</v>
      </c>
      <c r="L16" s="895">
        <v>0</v>
      </c>
      <c r="M16" s="975"/>
    </row>
    <row r="17" spans="1:13" s="32" customFormat="1" ht="17.25" customHeight="1">
      <c r="A17" s="71">
        <v>67</v>
      </c>
      <c r="B17" s="1239" t="s">
        <v>297</v>
      </c>
      <c r="C17" s="55"/>
      <c r="D17" s="70"/>
      <c r="E17" s="975" t="s">
        <v>760</v>
      </c>
      <c r="F17" s="751" t="s">
        <v>760</v>
      </c>
      <c r="G17" s="751" t="s">
        <v>760</v>
      </c>
      <c r="H17" s="981" t="s">
        <v>760</v>
      </c>
      <c r="I17" s="752" t="s">
        <v>760</v>
      </c>
      <c r="J17" s="751" t="s">
        <v>760</v>
      </c>
      <c r="K17" s="751" t="s">
        <v>760</v>
      </c>
      <c r="L17" s="895" t="s">
        <v>760</v>
      </c>
      <c r="M17" s="975"/>
    </row>
    <row r="18" spans="1:13" s="32" customFormat="1" ht="17.25" customHeight="1">
      <c r="A18" s="71" t="s">
        <v>335</v>
      </c>
      <c r="B18" s="1239" t="s">
        <v>587</v>
      </c>
      <c r="C18" s="55"/>
      <c r="D18" s="70"/>
      <c r="E18" s="975">
        <v>0</v>
      </c>
      <c r="F18" s="751">
        <v>0</v>
      </c>
      <c r="G18" s="751">
        <v>0.01</v>
      </c>
      <c r="H18" s="981">
        <v>0.01</v>
      </c>
      <c r="I18" s="752">
        <v>0.01</v>
      </c>
      <c r="J18" s="751">
        <v>0.01</v>
      </c>
      <c r="K18" s="751">
        <v>0.01</v>
      </c>
      <c r="L18" s="895">
        <v>0.01</v>
      </c>
      <c r="M18" s="975"/>
    </row>
    <row r="19" spans="1:13" s="32" customFormat="1" ht="17.25" customHeight="1">
      <c r="A19" s="652">
        <v>68</v>
      </c>
      <c r="B19" s="1137" t="s">
        <v>409</v>
      </c>
      <c r="C19" s="650"/>
      <c r="D19" s="653"/>
      <c r="E19" s="976">
        <v>0</v>
      </c>
      <c r="F19" s="753">
        <v>0</v>
      </c>
      <c r="G19" s="753">
        <v>0.1077</v>
      </c>
      <c r="H19" s="982">
        <v>0.106</v>
      </c>
      <c r="I19" s="754">
        <v>0.10100000000000001</v>
      </c>
      <c r="J19" s="753">
        <v>9.8599999999999993E-2</v>
      </c>
      <c r="K19" s="753">
        <v>9.7500000000000003E-2</v>
      </c>
      <c r="L19" s="896">
        <v>9.6699999999999994E-2</v>
      </c>
      <c r="M19" s="975"/>
    </row>
    <row r="20" spans="1:13" ht="24" customHeight="1">
      <c r="A20" s="65"/>
      <c r="B20" s="957" t="s">
        <v>298</v>
      </c>
      <c r="C20" s="969"/>
      <c r="D20" s="969"/>
      <c r="E20" s="969"/>
      <c r="F20" s="969"/>
      <c r="G20" s="969"/>
      <c r="H20" s="969"/>
      <c r="I20" s="969"/>
      <c r="J20" s="969"/>
      <c r="K20" s="969"/>
      <c r="L20" s="970"/>
      <c r="M20" s="1965"/>
    </row>
    <row r="21" spans="1:13" s="32" customFormat="1" ht="17.25" customHeight="1">
      <c r="A21" s="78">
        <v>69</v>
      </c>
      <c r="B21" s="1130" t="s">
        <v>299</v>
      </c>
      <c r="C21" s="55"/>
      <c r="D21" s="70"/>
      <c r="E21" s="974">
        <v>0</v>
      </c>
      <c r="F21" s="749">
        <v>0</v>
      </c>
      <c r="G21" s="749">
        <v>0.08</v>
      </c>
      <c r="H21" s="980">
        <v>0.08</v>
      </c>
      <c r="I21" s="750">
        <v>0.08</v>
      </c>
      <c r="J21" s="749">
        <v>0.08</v>
      </c>
      <c r="K21" s="751">
        <v>0.08</v>
      </c>
      <c r="L21" s="895">
        <v>0.08</v>
      </c>
      <c r="M21" s="975"/>
    </row>
    <row r="22" spans="1:13" s="32" customFormat="1" ht="20.100000000000001" customHeight="1">
      <c r="A22" s="71">
        <v>70</v>
      </c>
      <c r="B22" s="1130" t="s">
        <v>300</v>
      </c>
      <c r="C22" s="55"/>
      <c r="D22" s="70"/>
      <c r="E22" s="975">
        <v>0</v>
      </c>
      <c r="F22" s="751">
        <v>0</v>
      </c>
      <c r="G22" s="751">
        <v>9.5000000000000001E-2</v>
      </c>
      <c r="H22" s="981">
        <v>9.5000000000000001E-2</v>
      </c>
      <c r="I22" s="752">
        <v>9.5000000000000001E-2</v>
      </c>
      <c r="J22" s="751">
        <v>9.5000000000000001E-2</v>
      </c>
      <c r="K22" s="751">
        <v>9.5000000000000001E-2</v>
      </c>
      <c r="L22" s="895">
        <v>9.5000000000000001E-2</v>
      </c>
      <c r="M22" s="975"/>
    </row>
    <row r="23" spans="1:13" s="32" customFormat="1" ht="20.100000000000001" customHeight="1">
      <c r="A23" s="652">
        <v>71</v>
      </c>
      <c r="B23" s="1130" t="s">
        <v>301</v>
      </c>
      <c r="C23" s="55"/>
      <c r="D23" s="70"/>
      <c r="E23" s="976">
        <v>0</v>
      </c>
      <c r="F23" s="753">
        <v>0</v>
      </c>
      <c r="G23" s="753">
        <v>0.115</v>
      </c>
      <c r="H23" s="982">
        <v>0.115</v>
      </c>
      <c r="I23" s="754">
        <v>0.115</v>
      </c>
      <c r="J23" s="753">
        <v>0.115</v>
      </c>
      <c r="K23" s="751">
        <v>0.115</v>
      </c>
      <c r="L23" s="895">
        <v>0.115</v>
      </c>
      <c r="M23" s="975"/>
    </row>
    <row r="24" spans="1:13" ht="24" customHeight="1">
      <c r="A24" s="65"/>
      <c r="B24" s="957" t="s">
        <v>302</v>
      </c>
      <c r="C24" s="969"/>
      <c r="D24" s="969"/>
      <c r="E24" s="969"/>
      <c r="F24" s="969"/>
      <c r="G24" s="969"/>
      <c r="H24" s="969"/>
      <c r="I24" s="969"/>
      <c r="J24" s="969"/>
      <c r="K24" s="969"/>
      <c r="L24" s="970"/>
      <c r="M24" s="1966"/>
    </row>
    <row r="25" spans="1:13" ht="17.25" customHeight="1">
      <c r="A25" s="66">
        <v>72</v>
      </c>
      <c r="B25" s="1126" t="s">
        <v>465</v>
      </c>
      <c r="C25" s="56"/>
      <c r="D25" s="74"/>
      <c r="E25" s="860">
        <v>0</v>
      </c>
      <c r="F25" s="743">
        <v>0</v>
      </c>
      <c r="G25" s="745">
        <v>317</v>
      </c>
      <c r="H25" s="897">
        <v>232</v>
      </c>
      <c r="I25" s="860">
        <v>238</v>
      </c>
      <c r="J25" s="743">
        <v>234</v>
      </c>
      <c r="K25" s="745">
        <v>255</v>
      </c>
      <c r="L25" s="897">
        <v>198</v>
      </c>
      <c r="M25" s="1967"/>
    </row>
    <row r="26" spans="1:13" ht="17.25" customHeight="1">
      <c r="A26" s="69">
        <v>73</v>
      </c>
      <c r="B26" s="1126" t="s">
        <v>466</v>
      </c>
      <c r="C26" s="56"/>
      <c r="D26" s="74"/>
      <c r="E26" s="744">
        <v>0</v>
      </c>
      <c r="F26" s="745">
        <v>0</v>
      </c>
      <c r="G26" s="745">
        <v>238</v>
      </c>
      <c r="H26" s="897">
        <v>257</v>
      </c>
      <c r="I26" s="744">
        <v>245</v>
      </c>
      <c r="J26" s="745">
        <v>229</v>
      </c>
      <c r="K26" s="745">
        <v>278</v>
      </c>
      <c r="L26" s="897">
        <v>321</v>
      </c>
      <c r="M26" s="1967"/>
    </row>
    <row r="27" spans="1:13" hidden="1">
      <c r="A27" s="69">
        <v>74</v>
      </c>
      <c r="B27" s="1126" t="s">
        <v>303</v>
      </c>
      <c r="C27" s="56"/>
      <c r="D27" s="74"/>
      <c r="E27" s="744">
        <v>0</v>
      </c>
      <c r="F27" s="745">
        <v>0</v>
      </c>
      <c r="G27" s="745">
        <v>0</v>
      </c>
      <c r="H27" s="897">
        <v>0</v>
      </c>
      <c r="I27" s="744">
        <v>0</v>
      </c>
      <c r="J27" s="745">
        <v>0</v>
      </c>
      <c r="K27" s="745">
        <v>0</v>
      </c>
      <c r="L27" s="897">
        <v>0</v>
      </c>
      <c r="M27" s="1967"/>
    </row>
    <row r="28" spans="1:13" ht="17.25" customHeight="1">
      <c r="A28" s="77">
        <v>75</v>
      </c>
      <c r="B28" s="1126" t="s">
        <v>467</v>
      </c>
      <c r="C28" s="56"/>
      <c r="D28" s="74"/>
      <c r="E28" s="747">
        <v>0</v>
      </c>
      <c r="F28" s="746">
        <v>0</v>
      </c>
      <c r="G28" s="745">
        <v>61</v>
      </c>
      <c r="H28" s="897">
        <v>22</v>
      </c>
      <c r="I28" s="747">
        <v>54</v>
      </c>
      <c r="J28" s="746">
        <v>31</v>
      </c>
      <c r="K28" s="745">
        <v>24</v>
      </c>
      <c r="L28" s="897">
        <v>467</v>
      </c>
      <c r="M28" s="1967"/>
    </row>
    <row r="29" spans="1:13" ht="24" customHeight="1">
      <c r="A29" s="65"/>
      <c r="B29" s="959" t="s">
        <v>653</v>
      </c>
      <c r="C29" s="969"/>
      <c r="D29" s="969"/>
      <c r="E29" s="969"/>
      <c r="F29" s="969"/>
      <c r="G29" s="969"/>
      <c r="H29" s="969"/>
      <c r="I29" s="969"/>
      <c r="J29" s="969"/>
      <c r="K29" s="969"/>
      <c r="L29" s="970"/>
      <c r="M29" s="1966"/>
    </row>
    <row r="30" spans="1:13" ht="30">
      <c r="A30" s="634">
        <v>76</v>
      </c>
      <c r="B30" s="79" t="s">
        <v>336</v>
      </c>
      <c r="C30" s="56"/>
      <c r="D30" s="74"/>
      <c r="E30" s="743">
        <v>0</v>
      </c>
      <c r="F30" s="743">
        <v>0</v>
      </c>
      <c r="G30" s="743">
        <v>55</v>
      </c>
      <c r="H30" s="983">
        <v>58</v>
      </c>
      <c r="I30" s="860">
        <v>62</v>
      </c>
      <c r="J30" s="743">
        <v>65</v>
      </c>
      <c r="K30" s="745">
        <v>51</v>
      </c>
      <c r="L30" s="897">
        <v>33</v>
      </c>
      <c r="M30" s="1967"/>
    </row>
    <row r="31" spans="1:13" ht="17.25" customHeight="1">
      <c r="A31" s="69">
        <v>77</v>
      </c>
      <c r="B31" s="1138" t="s">
        <v>654</v>
      </c>
      <c r="C31" s="56"/>
      <c r="D31" s="74"/>
      <c r="E31" s="745">
        <v>0</v>
      </c>
      <c r="F31" s="745">
        <v>0</v>
      </c>
      <c r="G31" s="745">
        <v>72</v>
      </c>
      <c r="H31" s="984">
        <v>72</v>
      </c>
      <c r="I31" s="744">
        <v>78</v>
      </c>
      <c r="J31" s="745">
        <v>81</v>
      </c>
      <c r="K31" s="745">
        <v>58</v>
      </c>
      <c r="L31" s="897">
        <v>66</v>
      </c>
      <c r="M31" s="1967"/>
    </row>
    <row r="32" spans="1:13" ht="34.5" customHeight="1">
      <c r="A32" s="635">
        <v>78</v>
      </c>
      <c r="B32" s="2731" t="s">
        <v>714</v>
      </c>
      <c r="C32" s="2732"/>
      <c r="D32" s="2733"/>
      <c r="E32" s="745">
        <v>0</v>
      </c>
      <c r="F32" s="745">
        <v>0</v>
      </c>
      <c r="G32" s="745">
        <v>149</v>
      </c>
      <c r="H32" s="984">
        <v>175</v>
      </c>
      <c r="I32" s="744">
        <v>167</v>
      </c>
      <c r="J32" s="745">
        <v>171</v>
      </c>
      <c r="K32" s="745">
        <v>224</v>
      </c>
      <c r="L32" s="935">
        <v>0</v>
      </c>
      <c r="M32" s="1967"/>
    </row>
    <row r="33" spans="1:13" ht="17.25" customHeight="1">
      <c r="A33" s="69">
        <v>79</v>
      </c>
      <c r="B33" s="1138" t="s">
        <v>655</v>
      </c>
      <c r="C33" s="56"/>
      <c r="D33" s="74"/>
      <c r="E33" s="746">
        <v>0</v>
      </c>
      <c r="F33" s="746">
        <v>0</v>
      </c>
      <c r="G33" s="746">
        <v>312</v>
      </c>
      <c r="H33" s="985">
        <v>301</v>
      </c>
      <c r="I33" s="747">
        <v>305</v>
      </c>
      <c r="J33" s="746">
        <v>304</v>
      </c>
      <c r="K33" s="745">
        <v>310</v>
      </c>
      <c r="L33" s="897">
        <v>317</v>
      </c>
      <c r="M33" s="1967"/>
    </row>
    <row r="34" spans="1:13" ht="24" customHeight="1">
      <c r="A34" s="65"/>
      <c r="B34" s="1154" t="s">
        <v>545</v>
      </c>
      <c r="C34" s="969"/>
      <c r="D34" s="969"/>
      <c r="E34" s="969"/>
      <c r="F34" s="969"/>
      <c r="G34" s="969"/>
      <c r="H34" s="969"/>
      <c r="I34" s="969"/>
      <c r="J34" s="969"/>
      <c r="K34" s="969"/>
      <c r="L34" s="970"/>
      <c r="M34" s="1966"/>
    </row>
    <row r="35" spans="1:13" ht="15.75" hidden="1" customHeight="1">
      <c r="A35" s="66">
        <v>80</v>
      </c>
      <c r="B35" s="80" t="s">
        <v>304</v>
      </c>
      <c r="C35" s="56"/>
      <c r="D35" s="74"/>
      <c r="E35" s="75"/>
      <c r="F35" s="75"/>
      <c r="G35" s="75"/>
      <c r="H35" s="75"/>
      <c r="I35" s="75">
        <v>0</v>
      </c>
      <c r="J35" s="75">
        <v>0</v>
      </c>
      <c r="K35" s="75">
        <v>0</v>
      </c>
      <c r="L35" s="76">
        <v>0</v>
      </c>
      <c r="M35" s="1967"/>
    </row>
    <row r="36" spans="1:13" hidden="1">
      <c r="A36" s="69">
        <v>81</v>
      </c>
      <c r="B36" s="80" t="s">
        <v>305</v>
      </c>
      <c r="C36" s="56"/>
      <c r="D36" s="74"/>
      <c r="E36" s="75" t="s">
        <v>305</v>
      </c>
      <c r="F36" s="75">
        <v>0</v>
      </c>
      <c r="G36" s="75">
        <v>0</v>
      </c>
      <c r="H36" s="75">
        <v>0</v>
      </c>
      <c r="I36" s="75">
        <v>0</v>
      </c>
      <c r="J36" s="75">
        <v>0</v>
      </c>
      <c r="K36" s="75">
        <v>0</v>
      </c>
      <c r="L36" s="76">
        <v>0</v>
      </c>
      <c r="M36" s="1967"/>
    </row>
    <row r="37" spans="1:13" ht="17.25" customHeight="1">
      <c r="A37" s="69">
        <v>82</v>
      </c>
      <c r="B37" s="1138" t="s">
        <v>229</v>
      </c>
      <c r="C37" s="56"/>
      <c r="D37" s="74"/>
      <c r="E37" s="745">
        <v>0</v>
      </c>
      <c r="F37" s="745">
        <v>0</v>
      </c>
      <c r="G37" s="745">
        <v>968</v>
      </c>
      <c r="H37" s="984">
        <v>968</v>
      </c>
      <c r="I37" s="744">
        <v>1162</v>
      </c>
      <c r="J37" s="745">
        <v>1162</v>
      </c>
      <c r="K37" s="745">
        <v>1162</v>
      </c>
      <c r="L37" s="897">
        <v>1162</v>
      </c>
      <c r="M37" s="1967"/>
    </row>
    <row r="38" spans="1:13" ht="17.25" customHeight="1">
      <c r="A38" s="69">
        <v>83</v>
      </c>
      <c r="B38" s="1138" t="s">
        <v>306</v>
      </c>
      <c r="C38" s="56"/>
      <c r="D38" s="74"/>
      <c r="E38" s="776">
        <v>0</v>
      </c>
      <c r="F38" s="776">
        <v>0</v>
      </c>
      <c r="G38" s="776">
        <v>0</v>
      </c>
      <c r="H38" s="965">
        <v>0</v>
      </c>
      <c r="I38" s="775">
        <v>0</v>
      </c>
      <c r="J38" s="776">
        <v>0</v>
      </c>
      <c r="K38" s="776">
        <v>0</v>
      </c>
      <c r="L38" s="935">
        <v>0</v>
      </c>
      <c r="M38" s="1967"/>
    </row>
    <row r="39" spans="1:13" ht="17.25" customHeight="1">
      <c r="A39" s="69">
        <v>84</v>
      </c>
      <c r="B39" s="1138" t="s">
        <v>230</v>
      </c>
      <c r="C39" s="56"/>
      <c r="D39" s="81"/>
      <c r="E39" s="745">
        <v>0</v>
      </c>
      <c r="F39" s="745">
        <v>0</v>
      </c>
      <c r="G39" s="745">
        <v>1191</v>
      </c>
      <c r="H39" s="984">
        <v>1191</v>
      </c>
      <c r="I39" s="744">
        <v>1429</v>
      </c>
      <c r="J39" s="745">
        <v>1429</v>
      </c>
      <c r="K39" s="745">
        <v>1429</v>
      </c>
      <c r="L39" s="897">
        <v>1429</v>
      </c>
      <c r="M39" s="1968"/>
    </row>
    <row r="40" spans="1:13" ht="17.25" customHeight="1" thickBot="1">
      <c r="A40" s="69">
        <v>85</v>
      </c>
      <c r="B40" s="1138" t="s">
        <v>307</v>
      </c>
      <c r="C40" s="56"/>
      <c r="D40" s="81"/>
      <c r="E40" s="777">
        <v>0</v>
      </c>
      <c r="F40" s="777">
        <v>0</v>
      </c>
      <c r="G40" s="777">
        <v>0</v>
      </c>
      <c r="H40" s="936">
        <v>0</v>
      </c>
      <c r="I40" s="890">
        <v>0</v>
      </c>
      <c r="J40" s="777">
        <v>0</v>
      </c>
      <c r="K40" s="776">
        <v>0</v>
      </c>
      <c r="L40" s="936">
        <v>0</v>
      </c>
      <c r="M40" s="1968"/>
    </row>
    <row r="41" spans="1:13" ht="23.25" customHeight="1" thickBot="1">
      <c r="A41" s="82"/>
      <c r="B41" s="83" t="s">
        <v>337</v>
      </c>
      <c r="C41" s="84"/>
      <c r="D41" s="85"/>
      <c r="E41" s="1021"/>
      <c r="F41" s="2726" t="s">
        <v>410</v>
      </c>
      <c r="G41" s="2726"/>
      <c r="H41" s="2726"/>
      <c r="I41" s="2726"/>
      <c r="J41" s="2726"/>
      <c r="K41" s="2726"/>
      <c r="L41" s="2727"/>
      <c r="M41" s="2223"/>
    </row>
    <row r="42" spans="1:13" ht="17.25" customHeight="1">
      <c r="A42" s="86">
        <v>29</v>
      </c>
      <c r="B42" s="87" t="s">
        <v>271</v>
      </c>
      <c r="C42" s="88"/>
      <c r="D42" s="89"/>
      <c r="E42" s="891">
        <v>0</v>
      </c>
      <c r="F42" s="1022">
        <v>0</v>
      </c>
      <c r="G42" s="1022">
        <v>8009</v>
      </c>
      <c r="H42" s="986">
        <v>7809</v>
      </c>
      <c r="I42" s="891">
        <v>7928</v>
      </c>
      <c r="J42" s="755">
        <v>7819</v>
      </c>
      <c r="K42" s="755">
        <v>7710</v>
      </c>
      <c r="L42" s="756">
        <v>7769</v>
      </c>
      <c r="M42" s="1969"/>
    </row>
    <row r="43" spans="1:13" ht="17.25" customHeight="1">
      <c r="A43" s="90">
        <v>45</v>
      </c>
      <c r="B43" s="87" t="s">
        <v>283</v>
      </c>
      <c r="C43" s="91"/>
      <c r="D43" s="92"/>
      <c r="E43" s="892">
        <v>0</v>
      </c>
      <c r="F43" s="1023">
        <v>0</v>
      </c>
      <c r="G43" s="1023">
        <v>10074</v>
      </c>
      <c r="H43" s="987">
        <v>9876</v>
      </c>
      <c r="I43" s="892">
        <v>9660</v>
      </c>
      <c r="J43" s="757">
        <v>9554</v>
      </c>
      <c r="K43" s="757">
        <v>9296</v>
      </c>
      <c r="L43" s="758">
        <v>9355</v>
      </c>
      <c r="M43" s="1969"/>
    </row>
    <row r="44" spans="1:13" ht="17.25" customHeight="1">
      <c r="A44" s="93">
        <v>59</v>
      </c>
      <c r="B44" s="87" t="s">
        <v>293</v>
      </c>
      <c r="C44" s="91"/>
      <c r="D44" s="92"/>
      <c r="E44" s="892">
        <v>0</v>
      </c>
      <c r="F44" s="1023">
        <v>0</v>
      </c>
      <c r="G44" s="1023">
        <v>10289</v>
      </c>
      <c r="H44" s="987">
        <v>11120</v>
      </c>
      <c r="I44" s="892">
        <v>10900</v>
      </c>
      <c r="J44" s="757">
        <v>10801</v>
      </c>
      <c r="K44" s="757">
        <v>10580</v>
      </c>
      <c r="L44" s="758">
        <v>10395</v>
      </c>
      <c r="M44" s="1969"/>
    </row>
    <row r="45" spans="1:13" ht="17.25" customHeight="1">
      <c r="A45" s="93">
        <v>60</v>
      </c>
      <c r="B45" s="87" t="s">
        <v>294</v>
      </c>
      <c r="C45" s="91"/>
      <c r="D45" s="92"/>
      <c r="E45" s="892">
        <v>0</v>
      </c>
      <c r="F45" s="1023">
        <v>0</v>
      </c>
      <c r="G45" s="1023">
        <v>70428</v>
      </c>
      <c r="H45" s="987">
        <v>69567</v>
      </c>
      <c r="I45" s="892">
        <v>70524</v>
      </c>
      <c r="J45" s="757">
        <v>70132</v>
      </c>
      <c r="K45" s="757">
        <v>69947</v>
      </c>
      <c r="L45" s="758">
        <v>71468</v>
      </c>
      <c r="M45" s="1969"/>
    </row>
    <row r="46" spans="1:13" ht="17.25" customHeight="1">
      <c r="A46" s="66">
        <v>61</v>
      </c>
      <c r="B46" s="87" t="s">
        <v>296</v>
      </c>
      <c r="C46" s="91"/>
      <c r="D46" s="94"/>
      <c r="E46" s="1060">
        <v>0</v>
      </c>
      <c r="F46" s="1024">
        <v>0</v>
      </c>
      <c r="G46" s="1024">
        <v>0.1137</v>
      </c>
      <c r="H46" s="988">
        <v>0.1123</v>
      </c>
      <c r="I46" s="925">
        <v>0.1124</v>
      </c>
      <c r="J46" s="926">
        <v>0.1115</v>
      </c>
      <c r="K46" s="926">
        <v>0.11020000000000001</v>
      </c>
      <c r="L46" s="927">
        <v>0.1087</v>
      </c>
      <c r="M46" s="1970"/>
    </row>
    <row r="47" spans="1:13" ht="20.100000000000001" customHeight="1">
      <c r="A47" s="1158">
        <v>62</v>
      </c>
      <c r="B47" s="649" t="s">
        <v>744</v>
      </c>
      <c r="C47" s="91"/>
      <c r="D47" s="94"/>
      <c r="E47" s="1024">
        <v>0</v>
      </c>
      <c r="F47" s="1024">
        <v>0</v>
      </c>
      <c r="G47" s="1024">
        <v>0.14299999999999999</v>
      </c>
      <c r="H47" s="988">
        <v>0.14199999999999999</v>
      </c>
      <c r="I47" s="925">
        <v>0.13700000000000001</v>
      </c>
      <c r="J47" s="926">
        <v>0.13619999999999999</v>
      </c>
      <c r="K47" s="926">
        <v>0.13289999999999999</v>
      </c>
      <c r="L47" s="927">
        <v>0.13089999999999999</v>
      </c>
      <c r="M47" s="1970"/>
    </row>
    <row r="48" spans="1:13" ht="20.100000000000001" customHeight="1" thickBot="1">
      <c r="A48" s="95">
        <v>63</v>
      </c>
      <c r="B48" s="1160" t="s">
        <v>745</v>
      </c>
      <c r="C48" s="96"/>
      <c r="D48" s="97"/>
      <c r="E48" s="1025">
        <v>0</v>
      </c>
      <c r="F48" s="1025">
        <v>0</v>
      </c>
      <c r="G48" s="1025">
        <v>0.14610000000000001</v>
      </c>
      <c r="H48" s="989">
        <v>0.1598</v>
      </c>
      <c r="I48" s="928">
        <v>0.15459999999999999</v>
      </c>
      <c r="J48" s="929">
        <v>0.154</v>
      </c>
      <c r="K48" s="929">
        <v>0.15129999999999999</v>
      </c>
      <c r="L48" s="930">
        <v>0.14549999999999999</v>
      </c>
      <c r="M48" s="1970"/>
    </row>
    <row r="49" spans="1:13" ht="9.9499999999999993" customHeight="1">
      <c r="A49" s="98"/>
      <c r="B49" s="99"/>
      <c r="C49" s="56"/>
      <c r="D49" s="100"/>
      <c r="E49" s="100"/>
      <c r="F49" s="100"/>
      <c r="G49" s="100"/>
      <c r="H49" s="100"/>
      <c r="I49" s="100"/>
      <c r="J49" s="100"/>
      <c r="K49" s="100"/>
      <c r="L49" s="100"/>
      <c r="M49" s="100"/>
    </row>
    <row r="50" spans="1:13" ht="16.5" customHeight="1">
      <c r="A50" s="779" t="s">
        <v>459</v>
      </c>
      <c r="B50" s="99"/>
      <c r="C50" s="56"/>
      <c r="D50" s="100"/>
      <c r="E50" s="100"/>
      <c r="F50" s="100"/>
      <c r="G50" s="100"/>
      <c r="H50" s="100"/>
      <c r="I50" s="100"/>
      <c r="J50" s="100"/>
      <c r="K50" s="100"/>
      <c r="L50" s="100"/>
      <c r="M50" s="100"/>
    </row>
    <row r="51" spans="1:13" ht="16.5" customHeight="1">
      <c r="A51" s="780" t="s">
        <v>715</v>
      </c>
      <c r="D51" s="22"/>
      <c r="E51" s="22"/>
      <c r="F51" s="22"/>
      <c r="G51" s="22"/>
    </row>
  </sheetData>
  <mergeCells count="7">
    <mergeCell ref="F41:L41"/>
    <mergeCell ref="A1:L1"/>
    <mergeCell ref="B14:D14"/>
    <mergeCell ref="B32:D32"/>
    <mergeCell ref="I3:L3"/>
    <mergeCell ref="E3:H3"/>
    <mergeCell ref="E5:L5"/>
  </mergeCells>
  <printOptions horizontalCentered="1"/>
  <pageMargins left="0.31496062992125984" right="0.31496062992125984" top="0.39370078740157483" bottom="0.39370078740157483" header="0.19685039370078741" footer="0.19685039370078741"/>
  <pageSetup scale="59" orientation="landscape" r:id="rId1"/>
  <headerFooter scaleWithDoc="0" alignWithMargins="0">
    <oddFooter>&amp;L&amp;"MetaBookLF-Roman,Italique"&amp;8National Bank of Canada - Supplementary Financial Information&amp;R&amp;"MetaBookLF-Roman,Italique"&amp;8page &amp;P</oddFooter>
  </headerFooter>
  <legacyDrawing r:id="rId2"/>
  <oleObjects>
    <oleObject progId="Word.Document.8" shapeId="566277" r:id="rId3"/>
  </oleObjects>
</worksheet>
</file>

<file path=xl/worksheets/sheet28.xml><?xml version="1.0" encoding="utf-8"?>
<worksheet xmlns="http://schemas.openxmlformats.org/spreadsheetml/2006/main" xmlns:r="http://schemas.openxmlformats.org/officeDocument/2006/relationships">
  <sheetPr codeName="Feuil50">
    <tabColor theme="8" tint="0.59999389629810485"/>
    <pageSetUpPr fitToPage="1"/>
  </sheetPr>
  <dimension ref="B1:N53"/>
  <sheetViews>
    <sheetView showGridLines="0" view="pageBreakPreview" topLeftCell="B1" zoomScale="85" zoomScaleNormal="85" zoomScaleSheetLayoutView="85" workbookViewId="0">
      <selection activeCell="C16" sqref="C16:M16"/>
    </sheetView>
  </sheetViews>
  <sheetFormatPr baseColWidth="10" defaultColWidth="8.88671875" defaultRowHeight="15"/>
  <cols>
    <col min="1" max="1" width="0" hidden="1" customWidth="1"/>
    <col min="2" max="2" width="4.88671875" bestFit="1" customWidth="1"/>
    <col min="3" max="3" width="49" customWidth="1"/>
    <col min="4" max="4" width="11.109375" bestFit="1" customWidth="1"/>
    <col min="5" max="5" width="69.44140625" customWidth="1"/>
    <col min="6" max="7" width="11.6640625" hidden="1" customWidth="1"/>
    <col min="8" max="13" width="11.6640625" customWidth="1"/>
    <col min="14" max="14" width="1.77734375" customWidth="1"/>
  </cols>
  <sheetData>
    <row r="1" spans="2:14" ht="33" customHeight="1">
      <c r="B1" s="2601" t="s">
        <v>478</v>
      </c>
      <c r="C1" s="2601"/>
      <c r="D1" s="2601"/>
      <c r="E1" s="2601"/>
      <c r="F1" s="2601"/>
      <c r="G1" s="2601"/>
      <c r="H1" s="2601"/>
      <c r="I1" s="2601"/>
      <c r="J1" s="2601"/>
      <c r="K1" s="2601"/>
      <c r="L1" s="2601"/>
      <c r="M1" s="2601"/>
      <c r="N1" s="937"/>
    </row>
    <row r="2" spans="2:14" ht="12" customHeight="1" thickBot="1">
      <c r="B2" s="937"/>
      <c r="C2" s="937"/>
      <c r="D2" s="937"/>
      <c r="E2" s="937"/>
      <c r="F2" s="1207"/>
      <c r="G2" s="1207"/>
      <c r="H2" s="1207"/>
      <c r="I2" s="1207"/>
      <c r="J2" s="937"/>
      <c r="K2" s="937"/>
      <c r="L2" s="937"/>
      <c r="M2" s="937"/>
      <c r="N2" s="937"/>
    </row>
    <row r="3" spans="2:14" ht="17.25" customHeight="1" thickBot="1">
      <c r="B3" s="937"/>
      <c r="C3" s="937"/>
      <c r="D3" s="937"/>
      <c r="E3" s="938"/>
      <c r="F3" s="2745">
        <v>2017</v>
      </c>
      <c r="G3" s="2746"/>
      <c r="H3" s="2746"/>
      <c r="I3" s="2747"/>
      <c r="J3" s="2745">
        <v>2016</v>
      </c>
      <c r="K3" s="2746"/>
      <c r="L3" s="2746"/>
      <c r="M3" s="2747"/>
      <c r="N3" s="937"/>
    </row>
    <row r="4" spans="2:14" ht="17.25" customHeight="1" thickBot="1">
      <c r="B4" s="64" t="s">
        <v>198</v>
      </c>
      <c r="C4" s="64"/>
      <c r="D4" s="25"/>
      <c r="E4" s="939"/>
      <c r="F4" s="940" t="s">
        <v>1</v>
      </c>
      <c r="G4" s="941" t="s">
        <v>2</v>
      </c>
      <c r="H4" s="941" t="s">
        <v>3</v>
      </c>
      <c r="I4" s="942" t="s">
        <v>4</v>
      </c>
      <c r="J4" s="940" t="s">
        <v>1</v>
      </c>
      <c r="K4" s="941" t="s">
        <v>2</v>
      </c>
      <c r="L4" s="941" t="s">
        <v>3</v>
      </c>
      <c r="M4" s="942" t="s">
        <v>4</v>
      </c>
      <c r="N4" s="937"/>
    </row>
    <row r="5" spans="2:14" ht="24" customHeight="1" thickBot="1">
      <c r="B5" s="943"/>
      <c r="C5" s="2742" t="s">
        <v>479</v>
      </c>
      <c r="D5" s="2743"/>
      <c r="E5" s="2743"/>
      <c r="F5" s="2743"/>
      <c r="G5" s="2743"/>
      <c r="H5" s="2743"/>
      <c r="I5" s="2743"/>
      <c r="J5" s="2743"/>
      <c r="K5" s="2743"/>
      <c r="L5" s="2743"/>
      <c r="M5" s="2744"/>
    </row>
    <row r="6" spans="2:14" ht="17.25" customHeight="1">
      <c r="B6" s="1371">
        <v>1</v>
      </c>
      <c r="C6" s="647" t="s">
        <v>480</v>
      </c>
      <c r="D6" s="55"/>
      <c r="E6" s="648"/>
      <c r="F6" s="997">
        <v>0</v>
      </c>
      <c r="G6" s="997">
        <v>0</v>
      </c>
      <c r="H6" s="997">
        <v>239020</v>
      </c>
      <c r="I6" s="993">
        <v>234119</v>
      </c>
      <c r="J6" s="997">
        <v>232206</v>
      </c>
      <c r="K6" s="997">
        <v>229896</v>
      </c>
      <c r="L6" s="997">
        <v>220734</v>
      </c>
      <c r="M6" s="993">
        <v>219301</v>
      </c>
    </row>
    <row r="7" spans="2:14" s="944" customFormat="1" ht="17.25" customHeight="1">
      <c r="B7" s="1372">
        <v>2</v>
      </c>
      <c r="C7" s="2728" t="s">
        <v>481</v>
      </c>
      <c r="D7" s="2748"/>
      <c r="E7" s="2749"/>
      <c r="F7" s="998">
        <v>0</v>
      </c>
      <c r="G7" s="998">
        <v>0</v>
      </c>
      <c r="H7" s="998">
        <v>-90</v>
      </c>
      <c r="I7" s="994">
        <v>-60</v>
      </c>
      <c r="J7" s="998">
        <v>-72</v>
      </c>
      <c r="K7" s="998">
        <v>-76</v>
      </c>
      <c r="L7" s="998">
        <v>-89</v>
      </c>
      <c r="M7" s="994">
        <v>-53</v>
      </c>
    </row>
    <row r="8" spans="2:14" s="944" customFormat="1" ht="17.25" customHeight="1">
      <c r="B8" s="1372">
        <v>3</v>
      </c>
      <c r="C8" s="2728" t="s">
        <v>482</v>
      </c>
      <c r="D8" s="2748"/>
      <c r="E8" s="2749"/>
      <c r="F8" s="999">
        <v>0</v>
      </c>
      <c r="G8" s="999">
        <v>0</v>
      </c>
      <c r="H8" s="999">
        <v>0</v>
      </c>
      <c r="I8" s="995">
        <v>0</v>
      </c>
      <c r="J8" s="999">
        <v>0</v>
      </c>
      <c r="K8" s="999">
        <v>0</v>
      </c>
      <c r="L8" s="999">
        <v>0</v>
      </c>
      <c r="M8" s="995">
        <v>0</v>
      </c>
    </row>
    <row r="9" spans="2:14" ht="20.25" customHeight="1">
      <c r="B9" s="1373">
        <v>4</v>
      </c>
      <c r="C9" s="647" t="s">
        <v>483</v>
      </c>
      <c r="D9" s="55"/>
      <c r="E9" s="648"/>
      <c r="F9" s="999">
        <v>0</v>
      </c>
      <c r="G9" s="999">
        <v>0</v>
      </c>
      <c r="H9" s="999">
        <v>2280</v>
      </c>
      <c r="I9" s="995">
        <v>1621</v>
      </c>
      <c r="J9" s="999">
        <v>725</v>
      </c>
      <c r="K9" s="999">
        <v>1348</v>
      </c>
      <c r="L9" s="999">
        <v>1091</v>
      </c>
      <c r="M9" s="995">
        <v>567</v>
      </c>
    </row>
    <row r="10" spans="2:14" ht="20.25" customHeight="1">
      <c r="B10" s="1373">
        <v>5</v>
      </c>
      <c r="C10" s="647" t="s">
        <v>484</v>
      </c>
      <c r="D10" s="55"/>
      <c r="E10" s="648"/>
      <c r="F10" s="999">
        <v>0</v>
      </c>
      <c r="G10" s="999">
        <v>0</v>
      </c>
      <c r="H10" s="999">
        <v>3408</v>
      </c>
      <c r="I10" s="995">
        <v>3062</v>
      </c>
      <c r="J10" s="999">
        <v>2587</v>
      </c>
      <c r="K10" s="999">
        <v>1220</v>
      </c>
      <c r="L10" s="999">
        <v>1832</v>
      </c>
      <c r="M10" s="995">
        <v>1826</v>
      </c>
    </row>
    <row r="11" spans="2:14" ht="17.25" customHeight="1">
      <c r="B11" s="1373">
        <v>6</v>
      </c>
      <c r="C11" s="647" t="s">
        <v>485</v>
      </c>
      <c r="D11" s="55"/>
      <c r="E11" s="648"/>
      <c r="F11" s="999">
        <v>0</v>
      </c>
      <c r="G11" s="999">
        <v>0</v>
      </c>
      <c r="H11" s="999">
        <v>22644</v>
      </c>
      <c r="I11" s="995">
        <v>22048</v>
      </c>
      <c r="J11" s="999">
        <v>21937</v>
      </c>
      <c r="K11" s="999">
        <v>20294</v>
      </c>
      <c r="L11" s="999">
        <v>19996</v>
      </c>
      <c r="M11" s="995">
        <v>19599</v>
      </c>
    </row>
    <row r="12" spans="2:14" ht="17.25" customHeight="1">
      <c r="B12" s="1373">
        <v>7</v>
      </c>
      <c r="C12" s="647" t="s">
        <v>486</v>
      </c>
      <c r="D12" s="55"/>
      <c r="E12" s="648"/>
      <c r="F12" s="999">
        <v>0</v>
      </c>
      <c r="G12" s="999">
        <v>0</v>
      </c>
      <c r="H12" s="999">
        <v>-4674</v>
      </c>
      <c r="I12" s="995">
        <v>-3950</v>
      </c>
      <c r="J12" s="999">
        <v>-3888</v>
      </c>
      <c r="K12" s="999">
        <v>-4010</v>
      </c>
      <c r="L12" s="999">
        <v>-3767</v>
      </c>
      <c r="M12" s="995">
        <v>-3968</v>
      </c>
    </row>
    <row r="13" spans="2:14" ht="17.25" customHeight="1" thickBot="1">
      <c r="B13" s="953">
        <v>8</v>
      </c>
      <c r="C13" s="946" t="s">
        <v>487</v>
      </c>
      <c r="D13" s="947"/>
      <c r="E13" s="948"/>
      <c r="F13" s="1000">
        <v>0</v>
      </c>
      <c r="G13" s="1000">
        <v>0</v>
      </c>
      <c r="H13" s="1000">
        <v>262588</v>
      </c>
      <c r="I13" s="996">
        <v>256840</v>
      </c>
      <c r="J13" s="1000">
        <v>253495</v>
      </c>
      <c r="K13" s="1000">
        <v>248672</v>
      </c>
      <c r="L13" s="1000">
        <v>239797</v>
      </c>
      <c r="M13" s="996">
        <v>237272</v>
      </c>
    </row>
    <row r="14" spans="2:14" ht="17.25" customHeight="1">
      <c r="B14" s="1374"/>
      <c r="C14" s="949"/>
      <c r="D14" s="55"/>
      <c r="E14" s="103"/>
      <c r="F14" s="950"/>
      <c r="G14" s="950"/>
      <c r="H14" s="950"/>
      <c r="I14" s="950"/>
      <c r="J14" s="950"/>
      <c r="K14" s="950"/>
      <c r="L14" s="950"/>
      <c r="M14" s="950"/>
      <c r="N14" s="1"/>
    </row>
    <row r="15" spans="2:14" ht="17.25" customHeight="1" thickBot="1">
      <c r="B15" s="1374"/>
      <c r="C15" s="949"/>
      <c r="D15" s="55"/>
      <c r="E15" s="103"/>
      <c r="F15" s="950"/>
      <c r="G15" s="950"/>
      <c r="H15" s="950"/>
      <c r="I15" s="950"/>
      <c r="J15" s="950"/>
      <c r="K15" s="950"/>
      <c r="L15" s="950"/>
      <c r="M15" s="950"/>
      <c r="N15" s="1"/>
    </row>
    <row r="16" spans="2:14" ht="24" customHeight="1" thickBot="1">
      <c r="B16" s="1339"/>
      <c r="C16" s="2742" t="s">
        <v>488</v>
      </c>
      <c r="D16" s="2743"/>
      <c r="E16" s="2743"/>
      <c r="F16" s="2743"/>
      <c r="G16" s="2743"/>
      <c r="H16" s="2743"/>
      <c r="I16" s="2743"/>
      <c r="J16" s="2743"/>
      <c r="K16" s="2743"/>
      <c r="L16" s="2743"/>
      <c r="M16" s="2744"/>
    </row>
    <row r="17" spans="2:13" ht="24" customHeight="1">
      <c r="B17" s="1338"/>
      <c r="C17" s="2736" t="s">
        <v>489</v>
      </c>
      <c r="D17" s="2737"/>
      <c r="E17" s="2737"/>
      <c r="F17" s="2737"/>
      <c r="G17" s="2737"/>
      <c r="H17" s="2737"/>
      <c r="I17" s="2737"/>
      <c r="J17" s="2737"/>
      <c r="K17" s="2737"/>
      <c r="L17" s="2737"/>
      <c r="M17" s="2738"/>
    </row>
    <row r="18" spans="2:13" ht="17.25" customHeight="1">
      <c r="B18" s="1373">
        <v>1</v>
      </c>
      <c r="C18" s="647" t="s">
        <v>490</v>
      </c>
      <c r="D18" s="55"/>
      <c r="E18" s="648"/>
      <c r="F18" s="1002">
        <v>0</v>
      </c>
      <c r="G18" s="1002">
        <v>0</v>
      </c>
      <c r="H18" s="1002">
        <v>210621</v>
      </c>
      <c r="I18" s="995">
        <v>208226</v>
      </c>
      <c r="J18" s="1002">
        <v>206283</v>
      </c>
      <c r="K18" s="1002">
        <v>202407</v>
      </c>
      <c r="L18" s="1002">
        <v>193238</v>
      </c>
      <c r="M18" s="995">
        <v>188359</v>
      </c>
    </row>
    <row r="19" spans="2:13" ht="17.25" customHeight="1">
      <c r="B19" s="1373">
        <v>2</v>
      </c>
      <c r="C19" s="647" t="s">
        <v>491</v>
      </c>
      <c r="D19" s="55"/>
      <c r="E19" s="648"/>
      <c r="F19" s="999">
        <v>0</v>
      </c>
      <c r="G19" s="999">
        <v>0</v>
      </c>
      <c r="H19" s="999">
        <v>-2592</v>
      </c>
      <c r="I19" s="995">
        <v>-2304</v>
      </c>
      <c r="J19" s="999">
        <v>-2402</v>
      </c>
      <c r="K19" s="999">
        <v>-2421</v>
      </c>
      <c r="L19" s="999">
        <v>-2301</v>
      </c>
      <c r="M19" s="995">
        <v>-2238</v>
      </c>
    </row>
    <row r="20" spans="2:13" ht="17.25" customHeight="1">
      <c r="B20" s="1373">
        <v>3</v>
      </c>
      <c r="C20" s="952" t="s">
        <v>492</v>
      </c>
      <c r="D20" s="55"/>
      <c r="E20" s="648"/>
      <c r="F20" s="1003">
        <v>0</v>
      </c>
      <c r="G20" s="1003">
        <v>0</v>
      </c>
      <c r="H20" s="1003">
        <v>208029</v>
      </c>
      <c r="I20" s="1001">
        <v>205922</v>
      </c>
      <c r="J20" s="1003">
        <v>203881</v>
      </c>
      <c r="K20" s="1003">
        <v>199986</v>
      </c>
      <c r="L20" s="1003">
        <v>190937</v>
      </c>
      <c r="M20" s="1001">
        <v>186121</v>
      </c>
    </row>
    <row r="21" spans="2:13" ht="24" customHeight="1">
      <c r="B21" s="951"/>
      <c r="C21" s="2707" t="s">
        <v>493</v>
      </c>
      <c r="D21" s="2734"/>
      <c r="E21" s="2734"/>
      <c r="F21" s="2734"/>
      <c r="G21" s="2734"/>
      <c r="H21" s="2734"/>
      <c r="I21" s="2734"/>
      <c r="J21" s="2734"/>
      <c r="K21" s="2734"/>
      <c r="L21" s="2734"/>
      <c r="M21" s="2735"/>
    </row>
    <row r="22" spans="2:13" ht="17.25" customHeight="1">
      <c r="B22" s="1373">
        <v>4</v>
      </c>
      <c r="C22" s="647" t="s">
        <v>494</v>
      </c>
      <c r="D22" s="55"/>
      <c r="E22" s="648"/>
      <c r="F22" s="1002">
        <v>0</v>
      </c>
      <c r="G22" s="1002">
        <v>0</v>
      </c>
      <c r="H22" s="1002">
        <v>3974</v>
      </c>
      <c r="I22" s="995">
        <v>4405</v>
      </c>
      <c r="J22" s="1002">
        <v>4755</v>
      </c>
      <c r="K22" s="1002">
        <v>4828</v>
      </c>
      <c r="L22" s="1002">
        <v>6337</v>
      </c>
      <c r="M22" s="995">
        <v>7318</v>
      </c>
    </row>
    <row r="23" spans="2:13" ht="17.25" customHeight="1">
      <c r="B23" s="1373">
        <v>5</v>
      </c>
      <c r="C23" s="647" t="s">
        <v>495</v>
      </c>
      <c r="D23" s="55"/>
      <c r="E23" s="648"/>
      <c r="F23" s="999">
        <v>0</v>
      </c>
      <c r="G23" s="999">
        <v>0</v>
      </c>
      <c r="H23" s="999">
        <v>7044</v>
      </c>
      <c r="I23" s="995">
        <v>6624</v>
      </c>
      <c r="J23" s="999">
        <v>6386</v>
      </c>
      <c r="K23" s="999">
        <v>6417</v>
      </c>
      <c r="L23" s="999">
        <v>6272</v>
      </c>
      <c r="M23" s="995">
        <v>6262</v>
      </c>
    </row>
    <row r="24" spans="2:13" s="944" customFormat="1" ht="17.25" customHeight="1">
      <c r="B24" s="1372">
        <v>6</v>
      </c>
      <c r="C24" s="2739" t="s">
        <v>496</v>
      </c>
      <c r="D24" s="2740"/>
      <c r="E24" s="2741"/>
      <c r="F24" s="999">
        <v>0</v>
      </c>
      <c r="G24" s="999">
        <v>0</v>
      </c>
      <c r="H24" s="999">
        <v>0</v>
      </c>
      <c r="I24" s="995">
        <v>0</v>
      </c>
      <c r="J24" s="999">
        <v>0</v>
      </c>
      <c r="K24" s="999">
        <v>0</v>
      </c>
      <c r="L24" s="999">
        <v>0</v>
      </c>
      <c r="M24" s="995">
        <v>0</v>
      </c>
    </row>
    <row r="25" spans="2:13" ht="17.25" customHeight="1">
      <c r="B25" s="1373">
        <v>7</v>
      </c>
      <c r="C25" s="647" t="s">
        <v>497</v>
      </c>
      <c r="D25" s="55"/>
      <c r="E25" s="648"/>
      <c r="F25" s="999">
        <v>0</v>
      </c>
      <c r="G25" s="999">
        <v>0</v>
      </c>
      <c r="H25" s="999">
        <v>0</v>
      </c>
      <c r="I25" s="995">
        <v>0</v>
      </c>
      <c r="J25" s="999">
        <v>0</v>
      </c>
      <c r="K25" s="999">
        <v>0</v>
      </c>
      <c r="L25" s="999">
        <v>0</v>
      </c>
      <c r="M25" s="995">
        <v>0</v>
      </c>
    </row>
    <row r="26" spans="2:13" ht="17.25" customHeight="1">
      <c r="B26" s="1373">
        <v>8</v>
      </c>
      <c r="C26" s="647" t="s">
        <v>498</v>
      </c>
      <c r="D26" s="55"/>
      <c r="E26" s="648"/>
      <c r="F26" s="999">
        <v>0</v>
      </c>
      <c r="G26" s="999">
        <v>0</v>
      </c>
      <c r="H26" s="999">
        <v>0</v>
      </c>
      <c r="I26" s="995">
        <v>0</v>
      </c>
      <c r="J26" s="999">
        <v>0</v>
      </c>
      <c r="K26" s="999">
        <v>0</v>
      </c>
      <c r="L26" s="999">
        <v>0</v>
      </c>
      <c r="M26" s="995">
        <v>0</v>
      </c>
    </row>
    <row r="27" spans="2:13" ht="17.25" customHeight="1">
      <c r="B27" s="1373">
        <v>9</v>
      </c>
      <c r="C27" s="647" t="s">
        <v>499</v>
      </c>
      <c r="D27" s="55"/>
      <c r="E27" s="648"/>
      <c r="F27" s="999">
        <v>0</v>
      </c>
      <c r="G27" s="999">
        <v>0</v>
      </c>
      <c r="H27" s="999">
        <v>7</v>
      </c>
      <c r="I27" s="995">
        <v>0</v>
      </c>
      <c r="J27" s="999">
        <v>0</v>
      </c>
      <c r="K27" s="999">
        <v>1046</v>
      </c>
      <c r="L27" s="999">
        <v>663</v>
      </c>
      <c r="M27" s="995">
        <v>518</v>
      </c>
    </row>
    <row r="28" spans="2:13" ht="17.25" customHeight="1">
      <c r="B28" s="1373">
        <v>10</v>
      </c>
      <c r="C28" s="647" t="s">
        <v>500</v>
      </c>
      <c r="D28" s="55"/>
      <c r="E28" s="648"/>
      <c r="F28" s="999">
        <v>0</v>
      </c>
      <c r="G28" s="999">
        <v>0</v>
      </c>
      <c r="H28" s="999">
        <v>0</v>
      </c>
      <c r="I28" s="995">
        <v>0</v>
      </c>
      <c r="J28" s="999">
        <v>0</v>
      </c>
      <c r="K28" s="999">
        <v>0</v>
      </c>
      <c r="L28" s="999">
        <v>0</v>
      </c>
      <c r="M28" s="995">
        <v>0</v>
      </c>
    </row>
    <row r="29" spans="2:13" ht="17.25" customHeight="1">
      <c r="B29" s="1373">
        <v>11</v>
      </c>
      <c r="C29" s="952" t="s">
        <v>501</v>
      </c>
      <c r="D29" s="55"/>
      <c r="E29" s="648"/>
      <c r="F29" s="1003">
        <v>0</v>
      </c>
      <c r="G29" s="1003">
        <v>0</v>
      </c>
      <c r="H29" s="1003">
        <v>11025</v>
      </c>
      <c r="I29" s="1001">
        <v>11029</v>
      </c>
      <c r="J29" s="1003">
        <v>11141</v>
      </c>
      <c r="K29" s="1003">
        <v>12291</v>
      </c>
      <c r="L29" s="1003">
        <v>13272</v>
      </c>
      <c r="M29" s="1001">
        <v>14098</v>
      </c>
    </row>
    <row r="30" spans="2:13" ht="24" customHeight="1">
      <c r="B30" s="951"/>
      <c r="C30" s="2707" t="s">
        <v>502</v>
      </c>
      <c r="D30" s="2734"/>
      <c r="E30" s="2734"/>
      <c r="F30" s="2734"/>
      <c r="G30" s="2734"/>
      <c r="H30" s="2734"/>
      <c r="I30" s="2734"/>
      <c r="J30" s="2734"/>
      <c r="K30" s="2734"/>
      <c r="L30" s="2734"/>
      <c r="M30" s="2735"/>
    </row>
    <row r="31" spans="2:13" ht="17.25" customHeight="1">
      <c r="B31" s="1373">
        <v>12</v>
      </c>
      <c r="C31" s="647" t="s">
        <v>503</v>
      </c>
      <c r="D31" s="55"/>
      <c r="E31" s="648"/>
      <c r="F31" s="1002">
        <v>0</v>
      </c>
      <c r="G31" s="1002">
        <v>0</v>
      </c>
      <c r="H31" s="1002">
        <v>17481</v>
      </c>
      <c r="I31" s="1004">
        <v>14779</v>
      </c>
      <c r="J31" s="1002">
        <v>13948</v>
      </c>
      <c r="K31" s="1002">
        <v>14880</v>
      </c>
      <c r="L31" s="1002">
        <v>13760</v>
      </c>
      <c r="M31" s="1004">
        <v>15628</v>
      </c>
    </row>
    <row r="32" spans="2:13" ht="17.25" customHeight="1">
      <c r="B32" s="1373">
        <v>13</v>
      </c>
      <c r="C32" s="647" t="s">
        <v>504</v>
      </c>
      <c r="D32" s="55"/>
      <c r="E32" s="648"/>
      <c r="F32" s="999">
        <v>0</v>
      </c>
      <c r="G32" s="999">
        <v>0</v>
      </c>
      <c r="H32" s="999">
        <v>-583</v>
      </c>
      <c r="I32" s="945">
        <v>-815</v>
      </c>
      <c r="J32" s="999">
        <v>-314</v>
      </c>
      <c r="K32" s="999">
        <v>-1270</v>
      </c>
      <c r="L32" s="999">
        <v>-246</v>
      </c>
      <c r="M32" s="945">
        <v>-337</v>
      </c>
    </row>
    <row r="33" spans="2:13" ht="17.25" customHeight="1">
      <c r="B33" s="1373">
        <v>14</v>
      </c>
      <c r="C33" s="647" t="s">
        <v>505</v>
      </c>
      <c r="D33" s="55"/>
      <c r="E33" s="648"/>
      <c r="F33" s="999">
        <v>0</v>
      </c>
      <c r="G33" s="999">
        <v>0</v>
      </c>
      <c r="H33" s="999">
        <v>3990</v>
      </c>
      <c r="I33" s="945">
        <v>3877</v>
      </c>
      <c r="J33" s="999">
        <v>2901</v>
      </c>
      <c r="K33" s="999">
        <v>2490</v>
      </c>
      <c r="L33" s="999">
        <v>2078</v>
      </c>
      <c r="M33" s="945">
        <v>2163</v>
      </c>
    </row>
    <row r="34" spans="2:13" ht="17.25" customHeight="1">
      <c r="B34" s="1373">
        <v>15</v>
      </c>
      <c r="C34" s="647" t="s">
        <v>506</v>
      </c>
      <c r="D34" s="55"/>
      <c r="E34" s="648"/>
      <c r="F34" s="999">
        <v>0</v>
      </c>
      <c r="G34" s="999">
        <v>0</v>
      </c>
      <c r="H34" s="999">
        <v>0</v>
      </c>
      <c r="I34" s="945">
        <v>0</v>
      </c>
      <c r="J34" s="999">
        <v>0</v>
      </c>
      <c r="K34" s="999">
        <v>0</v>
      </c>
      <c r="L34" s="999">
        <v>0</v>
      </c>
      <c r="M34" s="945">
        <v>0</v>
      </c>
    </row>
    <row r="35" spans="2:13" ht="17.25" customHeight="1">
      <c r="B35" s="1373">
        <v>16</v>
      </c>
      <c r="C35" s="952" t="s">
        <v>507</v>
      </c>
      <c r="D35" s="55"/>
      <c r="E35" s="648"/>
      <c r="F35" s="1003">
        <v>0</v>
      </c>
      <c r="G35" s="1003">
        <v>0</v>
      </c>
      <c r="H35" s="1003">
        <v>20888</v>
      </c>
      <c r="I35" s="1005">
        <v>17841</v>
      </c>
      <c r="J35" s="1003">
        <v>16535</v>
      </c>
      <c r="K35" s="1003">
        <v>16100</v>
      </c>
      <c r="L35" s="1003">
        <v>15592</v>
      </c>
      <c r="M35" s="1005">
        <v>17454</v>
      </c>
    </row>
    <row r="36" spans="2:13" ht="24" customHeight="1">
      <c r="B36" s="951"/>
      <c r="C36" s="2707" t="s">
        <v>508</v>
      </c>
      <c r="D36" s="2734"/>
      <c r="E36" s="2734"/>
      <c r="F36" s="2734"/>
      <c r="G36" s="2734"/>
      <c r="H36" s="2734"/>
      <c r="I36" s="2734"/>
      <c r="J36" s="2734"/>
      <c r="K36" s="2734"/>
      <c r="L36" s="2734"/>
      <c r="M36" s="2735"/>
    </row>
    <row r="37" spans="2:13" ht="17.25" customHeight="1">
      <c r="B37" s="1373">
        <v>17</v>
      </c>
      <c r="C37" s="647" t="s">
        <v>509</v>
      </c>
      <c r="D37" s="55"/>
      <c r="E37" s="648"/>
      <c r="F37" s="1002">
        <v>0</v>
      </c>
      <c r="G37" s="1002">
        <v>0</v>
      </c>
      <c r="H37" s="1002">
        <v>63451</v>
      </c>
      <c r="I37" s="995">
        <v>61284</v>
      </c>
      <c r="J37" s="1002">
        <v>60191</v>
      </c>
      <c r="K37" s="1002">
        <v>57378</v>
      </c>
      <c r="L37" s="1002">
        <v>57018</v>
      </c>
      <c r="M37" s="995">
        <v>55485</v>
      </c>
    </row>
    <row r="38" spans="2:13" ht="17.25" customHeight="1">
      <c r="B38" s="1373">
        <v>18</v>
      </c>
      <c r="C38" s="647" t="s">
        <v>510</v>
      </c>
      <c r="D38" s="55"/>
      <c r="E38" s="648"/>
      <c r="F38" s="999">
        <v>0</v>
      </c>
      <c r="G38" s="999">
        <v>0</v>
      </c>
      <c r="H38" s="999">
        <v>-40807</v>
      </c>
      <c r="I38" s="995">
        <v>-39236</v>
      </c>
      <c r="J38" s="999">
        <v>-38253</v>
      </c>
      <c r="K38" s="999">
        <v>-37084</v>
      </c>
      <c r="L38" s="999">
        <v>-37022</v>
      </c>
      <c r="M38" s="995">
        <v>-35886</v>
      </c>
    </row>
    <row r="39" spans="2:13" ht="17.25" customHeight="1">
      <c r="B39" s="1373">
        <v>19</v>
      </c>
      <c r="C39" s="952" t="s">
        <v>511</v>
      </c>
      <c r="D39" s="55"/>
      <c r="E39" s="648"/>
      <c r="F39" s="1003">
        <v>0</v>
      </c>
      <c r="G39" s="1003">
        <v>0</v>
      </c>
      <c r="H39" s="1003">
        <v>22644</v>
      </c>
      <c r="I39" s="1001">
        <v>22048</v>
      </c>
      <c r="J39" s="1003">
        <v>21938</v>
      </c>
      <c r="K39" s="1003">
        <v>20294</v>
      </c>
      <c r="L39" s="1003">
        <v>19996</v>
      </c>
      <c r="M39" s="1001">
        <v>19599</v>
      </c>
    </row>
    <row r="40" spans="2:13" ht="24" customHeight="1">
      <c r="B40" s="951"/>
      <c r="C40" s="2707" t="s">
        <v>512</v>
      </c>
      <c r="D40" s="2734"/>
      <c r="E40" s="2734"/>
      <c r="F40" s="2734"/>
      <c r="G40" s="2734"/>
      <c r="H40" s="2734"/>
      <c r="I40" s="2734"/>
      <c r="J40" s="2734"/>
      <c r="K40" s="2734"/>
      <c r="L40" s="2734"/>
      <c r="M40" s="2735"/>
    </row>
    <row r="41" spans="2:13" ht="17.25" customHeight="1">
      <c r="B41" s="1373">
        <v>20</v>
      </c>
      <c r="C41" s="952" t="s">
        <v>717</v>
      </c>
      <c r="D41" s="55"/>
      <c r="E41" s="648"/>
      <c r="F41" s="1006">
        <v>0</v>
      </c>
      <c r="G41" s="1006">
        <v>0</v>
      </c>
      <c r="H41" s="1006">
        <v>10074</v>
      </c>
      <c r="I41" s="1001">
        <v>9876</v>
      </c>
      <c r="J41" s="1006">
        <v>9660</v>
      </c>
      <c r="K41" s="1006">
        <v>9554</v>
      </c>
      <c r="L41" s="1006">
        <v>9296</v>
      </c>
      <c r="M41" s="1001">
        <v>9355</v>
      </c>
    </row>
    <row r="42" spans="2:13" ht="17.25" customHeight="1">
      <c r="B42" s="1373">
        <v>21</v>
      </c>
      <c r="C42" s="952" t="s">
        <v>513</v>
      </c>
      <c r="D42" s="55"/>
      <c r="E42" s="648"/>
      <c r="F42" s="1003">
        <v>0</v>
      </c>
      <c r="G42" s="1003">
        <v>0</v>
      </c>
      <c r="H42" s="1003">
        <v>262586</v>
      </c>
      <c r="I42" s="1001">
        <v>256840</v>
      </c>
      <c r="J42" s="1003">
        <v>253495</v>
      </c>
      <c r="K42" s="1003">
        <v>248671</v>
      </c>
      <c r="L42" s="1003">
        <v>239797</v>
      </c>
      <c r="M42" s="1001">
        <v>237272</v>
      </c>
    </row>
    <row r="43" spans="2:13" ht="24" customHeight="1">
      <c r="B43" s="951"/>
      <c r="C43" s="2707" t="s">
        <v>514</v>
      </c>
      <c r="D43" s="2734"/>
      <c r="E43" s="2734"/>
      <c r="F43" s="2734"/>
      <c r="G43" s="2734"/>
      <c r="H43" s="2734"/>
      <c r="I43" s="2734"/>
      <c r="J43" s="2734"/>
      <c r="K43" s="2734"/>
      <c r="L43" s="2734"/>
      <c r="M43" s="2735"/>
    </row>
    <row r="44" spans="2:13" ht="17.25" customHeight="1">
      <c r="B44" s="1373">
        <v>22</v>
      </c>
      <c r="C44" s="952" t="s">
        <v>515</v>
      </c>
      <c r="D44" s="55"/>
      <c r="E44" s="648"/>
      <c r="F44" s="1018" t="e">
        <v>#DIV/0!</v>
      </c>
      <c r="G44" s="1018" t="e">
        <v>#DIV/0!</v>
      </c>
      <c r="H44" s="1018">
        <v>3.8364573891982057E-2</v>
      </c>
      <c r="I44" s="1019">
        <v>3.8451954524217409E-2</v>
      </c>
      <c r="J44" s="1018">
        <v>3.810726049823468E-2</v>
      </c>
      <c r="K44" s="1018">
        <v>3.8420242006506587E-2</v>
      </c>
      <c r="L44" s="1018">
        <v>3.8766123012381304E-2</v>
      </c>
      <c r="M44" s="1019">
        <v>3.9427323915169087E-2</v>
      </c>
    </row>
    <row r="45" spans="2:13" ht="24" customHeight="1">
      <c r="B45" s="951"/>
      <c r="C45" s="2707" t="s">
        <v>516</v>
      </c>
      <c r="D45" s="2734"/>
      <c r="E45" s="2734"/>
      <c r="F45" s="2734"/>
      <c r="G45" s="2734"/>
      <c r="H45" s="2734"/>
      <c r="I45" s="2734"/>
      <c r="J45" s="2734"/>
      <c r="K45" s="2734"/>
      <c r="L45" s="2734"/>
      <c r="M45" s="2735"/>
    </row>
    <row r="46" spans="2:13" ht="17.25" customHeight="1">
      <c r="B46" s="1373">
        <v>23</v>
      </c>
      <c r="C46" s="952" t="s">
        <v>716</v>
      </c>
      <c r="D46" s="55"/>
      <c r="E46" s="648"/>
      <c r="F46" s="1006">
        <v>0</v>
      </c>
      <c r="G46" s="1006">
        <v>0</v>
      </c>
      <c r="H46" s="1006">
        <v>9871</v>
      </c>
      <c r="I46" s="1001">
        <v>9668</v>
      </c>
      <c r="J46" s="1006">
        <v>9265</v>
      </c>
      <c r="K46" s="1006">
        <v>9158</v>
      </c>
      <c r="L46" s="1006">
        <v>8880</v>
      </c>
      <c r="M46" s="1001">
        <v>8954</v>
      </c>
    </row>
    <row r="47" spans="2:13" ht="17.25" customHeight="1">
      <c r="B47" s="1373">
        <v>24</v>
      </c>
      <c r="C47" s="647" t="s">
        <v>517</v>
      </c>
      <c r="D47" s="55"/>
      <c r="E47" s="648"/>
      <c r="F47" s="999">
        <v>0</v>
      </c>
      <c r="G47" s="999">
        <v>0</v>
      </c>
      <c r="H47" s="999">
        <v>-2798</v>
      </c>
      <c r="I47" s="995">
        <v>-2814</v>
      </c>
      <c r="J47" s="999">
        <v>-2800</v>
      </c>
      <c r="K47" s="999">
        <v>-2816</v>
      </c>
      <c r="L47" s="999">
        <v>-2697</v>
      </c>
      <c r="M47" s="995">
        <v>-2604</v>
      </c>
    </row>
    <row r="48" spans="2:13" ht="17.25" customHeight="1">
      <c r="B48" s="1373">
        <v>25</v>
      </c>
      <c r="C48" s="952" t="s">
        <v>518</v>
      </c>
      <c r="D48" s="55"/>
      <c r="E48" s="648"/>
      <c r="F48" s="1007">
        <v>0</v>
      </c>
      <c r="G48" s="1007">
        <v>0</v>
      </c>
      <c r="H48" s="1007">
        <v>262382</v>
      </c>
      <c r="I48" s="1001">
        <v>256330</v>
      </c>
      <c r="J48" s="1007">
        <v>253097</v>
      </c>
      <c r="K48" s="1007">
        <v>248276</v>
      </c>
      <c r="L48" s="1007">
        <v>239401</v>
      </c>
      <c r="M48" s="1001">
        <v>236906</v>
      </c>
    </row>
    <row r="49" spans="2:13" ht="20.100000000000001" customHeight="1" thickBot="1">
      <c r="B49" s="953">
        <v>26</v>
      </c>
      <c r="C49" s="954" t="s">
        <v>584</v>
      </c>
      <c r="D49" s="955"/>
      <c r="E49" s="948"/>
      <c r="F49" s="1008">
        <v>0</v>
      </c>
      <c r="G49" s="1008">
        <v>0</v>
      </c>
      <c r="H49" s="1008">
        <v>3.7600000000000001E-2</v>
      </c>
      <c r="I49" s="956">
        <v>3.7699999999999997E-2</v>
      </c>
      <c r="J49" s="1008">
        <v>3.6999999999999998E-2</v>
      </c>
      <c r="K49" s="1008">
        <v>3.6900000000000002E-2</v>
      </c>
      <c r="L49" s="1008">
        <v>3.7100000000000001E-2</v>
      </c>
      <c r="M49" s="956">
        <v>3.78E-2</v>
      </c>
    </row>
    <row r="50" spans="2:13" ht="9.9499999999999993" customHeight="1"/>
    <row r="51" spans="2:13" ht="17.25" customHeight="1">
      <c r="B51" s="780" t="s">
        <v>519</v>
      </c>
    </row>
    <row r="52" spans="2:13" ht="17.25" customHeight="1">
      <c r="B52" s="780"/>
    </row>
    <row r="53" spans="2:13">
      <c r="B53" s="1119"/>
    </row>
  </sheetData>
  <mergeCells count="15">
    <mergeCell ref="C16:M16"/>
    <mergeCell ref="B1:M1"/>
    <mergeCell ref="J3:M3"/>
    <mergeCell ref="C5:M5"/>
    <mergeCell ref="C7:E7"/>
    <mergeCell ref="C8:E8"/>
    <mergeCell ref="F3:I3"/>
    <mergeCell ref="C43:M43"/>
    <mergeCell ref="C45:M45"/>
    <mergeCell ref="C17:M17"/>
    <mergeCell ref="C21:M21"/>
    <mergeCell ref="C24:E24"/>
    <mergeCell ref="C30:M30"/>
    <mergeCell ref="C36:M36"/>
    <mergeCell ref="C40:M40"/>
  </mergeCells>
  <pageMargins left="0.31496062992125984" right="0.31496062992125984" top="0.39370078740157483" bottom="0.39370078740157483" header="0.19685039370078741" footer="0.15748031496062992"/>
  <pageSetup scale="53" orientation="landscape" r:id="rId1"/>
  <headerFooter>
    <oddFooter>&amp;L&amp;"Arial,Italique"National Bank of Canada - Supplementary Financial Information&amp;R&amp;"Arial,Italique"page &amp;P</oddFooter>
  </headerFooter>
  <legacyDrawing r:id="rId2"/>
  <oleObjects>
    <oleObject progId="Word.Document.8" shapeId="600066" r:id="rId3"/>
  </oleObjects>
</worksheet>
</file>

<file path=xl/worksheets/sheet29.xml><?xml version="1.0" encoding="utf-8"?>
<worksheet xmlns="http://schemas.openxmlformats.org/spreadsheetml/2006/main" xmlns:r="http://schemas.openxmlformats.org/officeDocument/2006/relationships">
  <sheetPr codeName="Feuil51">
    <tabColor theme="8" tint="0.59999389629810485"/>
    <pageSetUpPr fitToPage="1"/>
  </sheetPr>
  <dimension ref="A1:R385"/>
  <sheetViews>
    <sheetView view="pageBreakPreview" zoomScale="85" zoomScaleNormal="85" zoomScaleSheetLayoutView="85" workbookViewId="0">
      <selection activeCell="E10" sqref="E10"/>
    </sheetView>
  </sheetViews>
  <sheetFormatPr baseColWidth="10" defaultColWidth="8.88671875" defaultRowHeight="15"/>
  <cols>
    <col min="1" max="1" width="1.88671875" style="22" customWidth="1"/>
    <col min="2" max="2" width="2.6640625" style="22" customWidth="1"/>
    <col min="3" max="3" width="31.109375" style="22" customWidth="1"/>
    <col min="4" max="4" width="2.5546875" style="22" customWidth="1"/>
    <col min="5" max="10" width="13.77734375" style="22" customWidth="1"/>
    <col min="11" max="12" width="10.77734375" style="22" hidden="1" customWidth="1"/>
    <col min="13" max="17" width="10.77734375" style="22" customWidth="1"/>
    <col min="18" max="18" width="1.77734375" style="22" customWidth="1"/>
    <col min="19" max="257" width="8.88671875" style="22"/>
    <col min="258" max="260" width="8.88671875" style="22" customWidth="1"/>
    <col min="261" max="261" width="14.21875" style="22" customWidth="1"/>
    <col min="262" max="264" width="12.77734375" style="22" customWidth="1"/>
    <col min="265" max="265" width="13.109375" style="22" customWidth="1"/>
    <col min="266" max="273" width="10.77734375" style="22" customWidth="1"/>
    <col min="274" max="513" width="8.88671875" style="22"/>
    <col min="514" max="516" width="8.88671875" style="22" customWidth="1"/>
    <col min="517" max="517" width="14.21875" style="22" customWidth="1"/>
    <col min="518" max="520" width="12.77734375" style="22" customWidth="1"/>
    <col min="521" max="521" width="13.109375" style="22" customWidth="1"/>
    <col min="522" max="529" width="10.77734375" style="22" customWidth="1"/>
    <col min="530" max="769" width="8.88671875" style="22"/>
    <col min="770" max="772" width="8.88671875" style="22" customWidth="1"/>
    <col min="773" max="773" width="14.21875" style="22" customWidth="1"/>
    <col min="774" max="776" width="12.77734375" style="22" customWidth="1"/>
    <col min="777" max="777" width="13.109375" style="22" customWidth="1"/>
    <col min="778" max="785" width="10.77734375" style="22" customWidth="1"/>
    <col min="786" max="1025" width="8.88671875" style="22"/>
    <col min="1026" max="1028" width="8.88671875" style="22" customWidth="1"/>
    <col min="1029" max="1029" width="14.21875" style="22" customWidth="1"/>
    <col min="1030" max="1032" width="12.77734375" style="22" customWidth="1"/>
    <col min="1033" max="1033" width="13.109375" style="22" customWidth="1"/>
    <col min="1034" max="1041" width="10.77734375" style="22" customWidth="1"/>
    <col min="1042" max="1281" width="8.88671875" style="22"/>
    <col min="1282" max="1284" width="8.88671875" style="22" customWidth="1"/>
    <col min="1285" max="1285" width="14.21875" style="22" customWidth="1"/>
    <col min="1286" max="1288" width="12.77734375" style="22" customWidth="1"/>
    <col min="1289" max="1289" width="13.109375" style="22" customWidth="1"/>
    <col min="1290" max="1297" width="10.77734375" style="22" customWidth="1"/>
    <col min="1298" max="1537" width="8.88671875" style="22"/>
    <col min="1538" max="1540" width="8.88671875" style="22" customWidth="1"/>
    <col min="1541" max="1541" width="14.21875" style="22" customWidth="1"/>
    <col min="1542" max="1544" width="12.77734375" style="22" customWidth="1"/>
    <col min="1545" max="1545" width="13.109375" style="22" customWidth="1"/>
    <col min="1546" max="1553" width="10.77734375" style="22" customWidth="1"/>
    <col min="1554" max="1793" width="8.88671875" style="22"/>
    <col min="1794" max="1796" width="8.88671875" style="22" customWidth="1"/>
    <col min="1797" max="1797" width="14.21875" style="22" customWidth="1"/>
    <col min="1798" max="1800" width="12.77734375" style="22" customWidth="1"/>
    <col min="1801" max="1801" width="13.109375" style="22" customWidth="1"/>
    <col min="1802" max="1809" width="10.77734375" style="22" customWidth="1"/>
    <col min="1810" max="2049" width="8.88671875" style="22"/>
    <col min="2050" max="2052" width="8.88671875" style="22" customWidth="1"/>
    <col min="2053" max="2053" width="14.21875" style="22" customWidth="1"/>
    <col min="2054" max="2056" width="12.77734375" style="22" customWidth="1"/>
    <col min="2057" max="2057" width="13.109375" style="22" customWidth="1"/>
    <col min="2058" max="2065" width="10.77734375" style="22" customWidth="1"/>
    <col min="2066" max="2305" width="8.88671875" style="22"/>
    <col min="2306" max="2308" width="8.88671875" style="22" customWidth="1"/>
    <col min="2309" max="2309" width="14.21875" style="22" customWidth="1"/>
    <col min="2310" max="2312" width="12.77734375" style="22" customWidth="1"/>
    <col min="2313" max="2313" width="13.109375" style="22" customWidth="1"/>
    <col min="2314" max="2321" width="10.77734375" style="22" customWidth="1"/>
    <col min="2322" max="2561" width="8.88671875" style="22"/>
    <col min="2562" max="2564" width="8.88671875" style="22" customWidth="1"/>
    <col min="2565" max="2565" width="14.21875" style="22" customWidth="1"/>
    <col min="2566" max="2568" width="12.77734375" style="22" customWidth="1"/>
    <col min="2569" max="2569" width="13.109375" style="22" customWidth="1"/>
    <col min="2570" max="2577" width="10.77734375" style="22" customWidth="1"/>
    <col min="2578" max="2817" width="8.88671875" style="22"/>
    <col min="2818" max="2820" width="8.88671875" style="22" customWidth="1"/>
    <col min="2821" max="2821" width="14.21875" style="22" customWidth="1"/>
    <col min="2822" max="2824" width="12.77734375" style="22" customWidth="1"/>
    <col min="2825" max="2825" width="13.109375" style="22" customWidth="1"/>
    <col min="2826" max="2833" width="10.77734375" style="22" customWidth="1"/>
    <col min="2834" max="3073" width="8.88671875" style="22"/>
    <col min="3074" max="3076" width="8.88671875" style="22" customWidth="1"/>
    <col min="3077" max="3077" width="14.21875" style="22" customWidth="1"/>
    <col min="3078" max="3080" width="12.77734375" style="22" customWidth="1"/>
    <col min="3081" max="3081" width="13.109375" style="22" customWidth="1"/>
    <col min="3082" max="3089" width="10.77734375" style="22" customWidth="1"/>
    <col min="3090" max="3329" width="8.88671875" style="22"/>
    <col min="3330" max="3332" width="8.88671875" style="22" customWidth="1"/>
    <col min="3333" max="3333" width="14.21875" style="22" customWidth="1"/>
    <col min="3334" max="3336" width="12.77734375" style="22" customWidth="1"/>
    <col min="3337" max="3337" width="13.109375" style="22" customWidth="1"/>
    <col min="3338" max="3345" width="10.77734375" style="22" customWidth="1"/>
    <col min="3346" max="3585" width="8.88671875" style="22"/>
    <col min="3586" max="3588" width="8.88671875" style="22" customWidth="1"/>
    <col min="3589" max="3589" width="14.21875" style="22" customWidth="1"/>
    <col min="3590" max="3592" width="12.77734375" style="22" customWidth="1"/>
    <col min="3593" max="3593" width="13.109375" style="22" customWidth="1"/>
    <col min="3594" max="3601" width="10.77734375" style="22" customWidth="1"/>
    <col min="3602" max="3841" width="8.88671875" style="22"/>
    <col min="3842" max="3844" width="8.88671875" style="22" customWidth="1"/>
    <col min="3845" max="3845" width="14.21875" style="22" customWidth="1"/>
    <col min="3846" max="3848" width="12.77734375" style="22" customWidth="1"/>
    <col min="3849" max="3849" width="13.109375" style="22" customWidth="1"/>
    <col min="3850" max="3857" width="10.77734375" style="22" customWidth="1"/>
    <col min="3858" max="4097" width="8.88671875" style="22"/>
    <col min="4098" max="4100" width="8.88671875" style="22" customWidth="1"/>
    <col min="4101" max="4101" width="14.21875" style="22" customWidth="1"/>
    <col min="4102" max="4104" width="12.77734375" style="22" customWidth="1"/>
    <col min="4105" max="4105" width="13.109375" style="22" customWidth="1"/>
    <col min="4106" max="4113" width="10.77734375" style="22" customWidth="1"/>
    <col min="4114" max="4353" width="8.88671875" style="22"/>
    <col min="4354" max="4356" width="8.88671875" style="22" customWidth="1"/>
    <col min="4357" max="4357" width="14.21875" style="22" customWidth="1"/>
    <col min="4358" max="4360" width="12.77734375" style="22" customWidth="1"/>
    <col min="4361" max="4361" width="13.109375" style="22" customWidth="1"/>
    <col min="4362" max="4369" width="10.77734375" style="22" customWidth="1"/>
    <col min="4370" max="4609" width="8.88671875" style="22"/>
    <col min="4610" max="4612" width="8.88671875" style="22" customWidth="1"/>
    <col min="4613" max="4613" width="14.21875" style="22" customWidth="1"/>
    <col min="4614" max="4616" width="12.77734375" style="22" customWidth="1"/>
    <col min="4617" max="4617" width="13.109375" style="22" customWidth="1"/>
    <col min="4618" max="4625" width="10.77734375" style="22" customWidth="1"/>
    <col min="4626" max="4865" width="8.88671875" style="22"/>
    <col min="4866" max="4868" width="8.88671875" style="22" customWidth="1"/>
    <col min="4869" max="4869" width="14.21875" style="22" customWidth="1"/>
    <col min="4870" max="4872" width="12.77734375" style="22" customWidth="1"/>
    <col min="4873" max="4873" width="13.109375" style="22" customWidth="1"/>
    <col min="4874" max="4881" width="10.77734375" style="22" customWidth="1"/>
    <col min="4882" max="5121" width="8.88671875" style="22"/>
    <col min="5122" max="5124" width="8.88671875" style="22" customWidth="1"/>
    <col min="5125" max="5125" width="14.21875" style="22" customWidth="1"/>
    <col min="5126" max="5128" width="12.77734375" style="22" customWidth="1"/>
    <col min="5129" max="5129" width="13.109375" style="22" customWidth="1"/>
    <col min="5130" max="5137" width="10.77734375" style="22" customWidth="1"/>
    <col min="5138" max="5377" width="8.88671875" style="22"/>
    <col min="5378" max="5380" width="8.88671875" style="22" customWidth="1"/>
    <col min="5381" max="5381" width="14.21875" style="22" customWidth="1"/>
    <col min="5382" max="5384" width="12.77734375" style="22" customWidth="1"/>
    <col min="5385" max="5385" width="13.109375" style="22" customWidth="1"/>
    <col min="5386" max="5393" width="10.77734375" style="22" customWidth="1"/>
    <col min="5394" max="5633" width="8.88671875" style="22"/>
    <col min="5634" max="5636" width="8.88671875" style="22" customWidth="1"/>
    <col min="5637" max="5637" width="14.21875" style="22" customWidth="1"/>
    <col min="5638" max="5640" width="12.77734375" style="22" customWidth="1"/>
    <col min="5641" max="5641" width="13.109375" style="22" customWidth="1"/>
    <col min="5642" max="5649" width="10.77734375" style="22" customWidth="1"/>
    <col min="5650" max="5889" width="8.88671875" style="22"/>
    <col min="5890" max="5892" width="8.88671875" style="22" customWidth="1"/>
    <col min="5893" max="5893" width="14.21875" style="22" customWidth="1"/>
    <col min="5894" max="5896" width="12.77734375" style="22" customWidth="1"/>
    <col min="5897" max="5897" width="13.109375" style="22" customWidth="1"/>
    <col min="5898" max="5905" width="10.77734375" style="22" customWidth="1"/>
    <col min="5906" max="6145" width="8.88671875" style="22"/>
    <col min="6146" max="6148" width="8.88671875" style="22" customWidth="1"/>
    <col min="6149" max="6149" width="14.21875" style="22" customWidth="1"/>
    <col min="6150" max="6152" width="12.77734375" style="22" customWidth="1"/>
    <col min="6153" max="6153" width="13.109375" style="22" customWidth="1"/>
    <col min="6154" max="6161" width="10.77734375" style="22" customWidth="1"/>
    <col min="6162" max="6401" width="8.88671875" style="22"/>
    <col min="6402" max="6404" width="8.88671875" style="22" customWidth="1"/>
    <col min="6405" max="6405" width="14.21875" style="22" customWidth="1"/>
    <col min="6406" max="6408" width="12.77734375" style="22" customWidth="1"/>
    <col min="6409" max="6409" width="13.109375" style="22" customWidth="1"/>
    <col min="6410" max="6417" width="10.77734375" style="22" customWidth="1"/>
    <col min="6418" max="6657" width="8.88671875" style="22"/>
    <col min="6658" max="6660" width="8.88671875" style="22" customWidth="1"/>
    <col min="6661" max="6661" width="14.21875" style="22" customWidth="1"/>
    <col min="6662" max="6664" width="12.77734375" style="22" customWidth="1"/>
    <col min="6665" max="6665" width="13.109375" style="22" customWidth="1"/>
    <col min="6666" max="6673" width="10.77734375" style="22" customWidth="1"/>
    <col min="6674" max="6913" width="8.88671875" style="22"/>
    <col min="6914" max="6916" width="8.88671875" style="22" customWidth="1"/>
    <col min="6917" max="6917" width="14.21875" style="22" customWidth="1"/>
    <col min="6918" max="6920" width="12.77734375" style="22" customWidth="1"/>
    <col min="6921" max="6921" width="13.109375" style="22" customWidth="1"/>
    <col min="6922" max="6929" width="10.77734375" style="22" customWidth="1"/>
    <col min="6930" max="7169" width="8.88671875" style="22"/>
    <col min="7170" max="7172" width="8.88671875" style="22" customWidth="1"/>
    <col min="7173" max="7173" width="14.21875" style="22" customWidth="1"/>
    <col min="7174" max="7176" width="12.77734375" style="22" customWidth="1"/>
    <col min="7177" max="7177" width="13.109375" style="22" customWidth="1"/>
    <col min="7178" max="7185" width="10.77734375" style="22" customWidth="1"/>
    <col min="7186" max="7425" width="8.88671875" style="22"/>
    <col min="7426" max="7428" width="8.88671875" style="22" customWidth="1"/>
    <col min="7429" max="7429" width="14.21875" style="22" customWidth="1"/>
    <col min="7430" max="7432" width="12.77734375" style="22" customWidth="1"/>
    <col min="7433" max="7433" width="13.109375" style="22" customWidth="1"/>
    <col min="7434" max="7441" width="10.77734375" style="22" customWidth="1"/>
    <col min="7442" max="7681" width="8.88671875" style="22"/>
    <col min="7682" max="7684" width="8.88671875" style="22" customWidth="1"/>
    <col min="7685" max="7685" width="14.21875" style="22" customWidth="1"/>
    <col min="7686" max="7688" width="12.77734375" style="22" customWidth="1"/>
    <col min="7689" max="7689" width="13.109375" style="22" customWidth="1"/>
    <col min="7690" max="7697" width="10.77734375" style="22" customWidth="1"/>
    <col min="7698" max="7937" width="8.88671875" style="22"/>
    <col min="7938" max="7940" width="8.88671875" style="22" customWidth="1"/>
    <col min="7941" max="7941" width="14.21875" style="22" customWidth="1"/>
    <col min="7942" max="7944" width="12.77734375" style="22" customWidth="1"/>
    <col min="7945" max="7945" width="13.109375" style="22" customWidth="1"/>
    <col min="7946" max="7953" width="10.77734375" style="22" customWidth="1"/>
    <col min="7954" max="8193" width="8.88671875" style="22"/>
    <col min="8194" max="8196" width="8.88671875" style="22" customWidth="1"/>
    <col min="8197" max="8197" width="14.21875" style="22" customWidth="1"/>
    <col min="8198" max="8200" width="12.77734375" style="22" customWidth="1"/>
    <col min="8201" max="8201" width="13.109375" style="22" customWidth="1"/>
    <col min="8202" max="8209" width="10.77734375" style="22" customWidth="1"/>
    <col min="8210" max="8449" width="8.88671875" style="22"/>
    <col min="8450" max="8452" width="8.88671875" style="22" customWidth="1"/>
    <col min="8453" max="8453" width="14.21875" style="22" customWidth="1"/>
    <col min="8454" max="8456" width="12.77734375" style="22" customWidth="1"/>
    <col min="8457" max="8457" width="13.109375" style="22" customWidth="1"/>
    <col min="8458" max="8465" width="10.77734375" style="22" customWidth="1"/>
    <col min="8466" max="8705" width="8.88671875" style="22"/>
    <col min="8706" max="8708" width="8.88671875" style="22" customWidth="1"/>
    <col min="8709" max="8709" width="14.21875" style="22" customWidth="1"/>
    <col min="8710" max="8712" width="12.77734375" style="22" customWidth="1"/>
    <col min="8713" max="8713" width="13.109375" style="22" customWidth="1"/>
    <col min="8714" max="8721" width="10.77734375" style="22" customWidth="1"/>
    <col min="8722" max="8961" width="8.88671875" style="22"/>
    <col min="8962" max="8964" width="8.88671875" style="22" customWidth="1"/>
    <col min="8965" max="8965" width="14.21875" style="22" customWidth="1"/>
    <col min="8966" max="8968" width="12.77734375" style="22" customWidth="1"/>
    <col min="8969" max="8969" width="13.109375" style="22" customWidth="1"/>
    <col min="8970" max="8977" width="10.77734375" style="22" customWidth="1"/>
    <col min="8978" max="9217" width="8.88671875" style="22"/>
    <col min="9218" max="9220" width="8.88671875" style="22" customWidth="1"/>
    <col min="9221" max="9221" width="14.21875" style="22" customWidth="1"/>
    <col min="9222" max="9224" width="12.77734375" style="22" customWidth="1"/>
    <col min="9225" max="9225" width="13.109375" style="22" customWidth="1"/>
    <col min="9226" max="9233" width="10.77734375" style="22" customWidth="1"/>
    <col min="9234" max="9473" width="8.88671875" style="22"/>
    <col min="9474" max="9476" width="8.88671875" style="22" customWidth="1"/>
    <col min="9477" max="9477" width="14.21875" style="22" customWidth="1"/>
    <col min="9478" max="9480" width="12.77734375" style="22" customWidth="1"/>
    <col min="9481" max="9481" width="13.109375" style="22" customWidth="1"/>
    <col min="9482" max="9489" width="10.77734375" style="22" customWidth="1"/>
    <col min="9490" max="9729" width="8.88671875" style="22"/>
    <col min="9730" max="9732" width="8.88671875" style="22" customWidth="1"/>
    <col min="9733" max="9733" width="14.21875" style="22" customWidth="1"/>
    <col min="9734" max="9736" width="12.77734375" style="22" customWidth="1"/>
    <col min="9737" max="9737" width="13.109375" style="22" customWidth="1"/>
    <col min="9738" max="9745" width="10.77734375" style="22" customWidth="1"/>
    <col min="9746" max="9985" width="8.88671875" style="22"/>
    <col min="9986" max="9988" width="8.88671875" style="22" customWidth="1"/>
    <col min="9989" max="9989" width="14.21875" style="22" customWidth="1"/>
    <col min="9990" max="9992" width="12.77734375" style="22" customWidth="1"/>
    <col min="9993" max="9993" width="13.109375" style="22" customWidth="1"/>
    <col min="9994" max="10001" width="10.77734375" style="22" customWidth="1"/>
    <col min="10002" max="10241" width="8.88671875" style="22"/>
    <col min="10242" max="10244" width="8.88671875" style="22" customWidth="1"/>
    <col min="10245" max="10245" width="14.21875" style="22" customWidth="1"/>
    <col min="10246" max="10248" width="12.77734375" style="22" customWidth="1"/>
    <col min="10249" max="10249" width="13.109375" style="22" customWidth="1"/>
    <col min="10250" max="10257" width="10.77734375" style="22" customWidth="1"/>
    <col min="10258" max="10497" width="8.88671875" style="22"/>
    <col min="10498" max="10500" width="8.88671875" style="22" customWidth="1"/>
    <col min="10501" max="10501" width="14.21875" style="22" customWidth="1"/>
    <col min="10502" max="10504" width="12.77734375" style="22" customWidth="1"/>
    <col min="10505" max="10505" width="13.109375" style="22" customWidth="1"/>
    <col min="10506" max="10513" width="10.77734375" style="22" customWidth="1"/>
    <col min="10514" max="10753" width="8.88671875" style="22"/>
    <col min="10754" max="10756" width="8.88671875" style="22" customWidth="1"/>
    <col min="10757" max="10757" width="14.21875" style="22" customWidth="1"/>
    <col min="10758" max="10760" width="12.77734375" style="22" customWidth="1"/>
    <col min="10761" max="10761" width="13.109375" style="22" customWidth="1"/>
    <col min="10762" max="10769" width="10.77734375" style="22" customWidth="1"/>
    <col min="10770" max="11009" width="8.88671875" style="22"/>
    <col min="11010" max="11012" width="8.88671875" style="22" customWidth="1"/>
    <col min="11013" max="11013" width="14.21875" style="22" customWidth="1"/>
    <col min="11014" max="11016" width="12.77734375" style="22" customWidth="1"/>
    <col min="11017" max="11017" width="13.109375" style="22" customWidth="1"/>
    <col min="11018" max="11025" width="10.77734375" style="22" customWidth="1"/>
    <col min="11026" max="11265" width="8.88671875" style="22"/>
    <col min="11266" max="11268" width="8.88671875" style="22" customWidth="1"/>
    <col min="11269" max="11269" width="14.21875" style="22" customWidth="1"/>
    <col min="11270" max="11272" width="12.77734375" style="22" customWidth="1"/>
    <col min="11273" max="11273" width="13.109375" style="22" customWidth="1"/>
    <col min="11274" max="11281" width="10.77734375" style="22" customWidth="1"/>
    <col min="11282" max="11521" width="8.88671875" style="22"/>
    <col min="11522" max="11524" width="8.88671875" style="22" customWidth="1"/>
    <col min="11525" max="11525" width="14.21875" style="22" customWidth="1"/>
    <col min="11526" max="11528" width="12.77734375" style="22" customWidth="1"/>
    <col min="11529" max="11529" width="13.109375" style="22" customWidth="1"/>
    <col min="11530" max="11537" width="10.77734375" style="22" customWidth="1"/>
    <col min="11538" max="11777" width="8.88671875" style="22"/>
    <col min="11778" max="11780" width="8.88671875" style="22" customWidth="1"/>
    <col min="11781" max="11781" width="14.21875" style="22" customWidth="1"/>
    <col min="11782" max="11784" width="12.77734375" style="22" customWidth="1"/>
    <col min="11785" max="11785" width="13.109375" style="22" customWidth="1"/>
    <col min="11786" max="11793" width="10.77734375" style="22" customWidth="1"/>
    <col min="11794" max="12033" width="8.88671875" style="22"/>
    <col min="12034" max="12036" width="8.88671875" style="22" customWidth="1"/>
    <col min="12037" max="12037" width="14.21875" style="22" customWidth="1"/>
    <col min="12038" max="12040" width="12.77734375" style="22" customWidth="1"/>
    <col min="12041" max="12041" width="13.109375" style="22" customWidth="1"/>
    <col min="12042" max="12049" width="10.77734375" style="22" customWidth="1"/>
    <col min="12050" max="12289" width="8.88671875" style="22"/>
    <col min="12290" max="12292" width="8.88671875" style="22" customWidth="1"/>
    <col min="12293" max="12293" width="14.21875" style="22" customWidth="1"/>
    <col min="12294" max="12296" width="12.77734375" style="22" customWidth="1"/>
    <col min="12297" max="12297" width="13.109375" style="22" customWidth="1"/>
    <col min="12298" max="12305" width="10.77734375" style="22" customWidth="1"/>
    <col min="12306" max="12545" width="8.88671875" style="22"/>
    <col min="12546" max="12548" width="8.88671875" style="22" customWidth="1"/>
    <col min="12549" max="12549" width="14.21875" style="22" customWidth="1"/>
    <col min="12550" max="12552" width="12.77734375" style="22" customWidth="1"/>
    <col min="12553" max="12553" width="13.109375" style="22" customWidth="1"/>
    <col min="12554" max="12561" width="10.77734375" style="22" customWidth="1"/>
    <col min="12562" max="12801" width="8.88671875" style="22"/>
    <col min="12802" max="12804" width="8.88671875" style="22" customWidth="1"/>
    <col min="12805" max="12805" width="14.21875" style="22" customWidth="1"/>
    <col min="12806" max="12808" width="12.77734375" style="22" customWidth="1"/>
    <col min="12809" max="12809" width="13.109375" style="22" customWidth="1"/>
    <col min="12810" max="12817" width="10.77734375" style="22" customWidth="1"/>
    <col min="12818" max="13057" width="8.88671875" style="22"/>
    <col min="13058" max="13060" width="8.88671875" style="22" customWidth="1"/>
    <col min="13061" max="13061" width="14.21875" style="22" customWidth="1"/>
    <col min="13062" max="13064" width="12.77734375" style="22" customWidth="1"/>
    <col min="13065" max="13065" width="13.109375" style="22" customWidth="1"/>
    <col min="13066" max="13073" width="10.77734375" style="22" customWidth="1"/>
    <col min="13074" max="13313" width="8.88671875" style="22"/>
    <col min="13314" max="13316" width="8.88671875" style="22" customWidth="1"/>
    <col min="13317" max="13317" width="14.21875" style="22" customWidth="1"/>
    <col min="13318" max="13320" width="12.77734375" style="22" customWidth="1"/>
    <col min="13321" max="13321" width="13.109375" style="22" customWidth="1"/>
    <col min="13322" max="13329" width="10.77734375" style="22" customWidth="1"/>
    <col min="13330" max="13569" width="8.88671875" style="22"/>
    <col min="13570" max="13572" width="8.88671875" style="22" customWidth="1"/>
    <col min="13573" max="13573" width="14.21875" style="22" customWidth="1"/>
    <col min="13574" max="13576" width="12.77734375" style="22" customWidth="1"/>
    <col min="13577" max="13577" width="13.109375" style="22" customWidth="1"/>
    <col min="13578" max="13585" width="10.77734375" style="22" customWidth="1"/>
    <col min="13586" max="13825" width="8.88671875" style="22"/>
    <col min="13826" max="13828" width="8.88671875" style="22" customWidth="1"/>
    <col min="13829" max="13829" width="14.21875" style="22" customWidth="1"/>
    <col min="13830" max="13832" width="12.77734375" style="22" customWidth="1"/>
    <col min="13833" max="13833" width="13.109375" style="22" customWidth="1"/>
    <col min="13834" max="13841" width="10.77734375" style="22" customWidth="1"/>
    <col min="13842" max="14081" width="8.88671875" style="22"/>
    <col min="14082" max="14084" width="8.88671875" style="22" customWidth="1"/>
    <col min="14085" max="14085" width="14.21875" style="22" customWidth="1"/>
    <col min="14086" max="14088" width="12.77734375" style="22" customWidth="1"/>
    <col min="14089" max="14089" width="13.109375" style="22" customWidth="1"/>
    <col min="14090" max="14097" width="10.77734375" style="22" customWidth="1"/>
    <col min="14098" max="14337" width="8.88671875" style="22"/>
    <col min="14338" max="14340" width="8.88671875" style="22" customWidth="1"/>
    <col min="14341" max="14341" width="14.21875" style="22" customWidth="1"/>
    <col min="14342" max="14344" width="12.77734375" style="22" customWidth="1"/>
    <col min="14345" max="14345" width="13.109375" style="22" customWidth="1"/>
    <col min="14346" max="14353" width="10.77734375" style="22" customWidth="1"/>
    <col min="14354" max="14593" width="8.88671875" style="22"/>
    <col min="14594" max="14596" width="8.88671875" style="22" customWidth="1"/>
    <col min="14597" max="14597" width="14.21875" style="22" customWidth="1"/>
    <col min="14598" max="14600" width="12.77734375" style="22" customWidth="1"/>
    <col min="14601" max="14601" width="13.109375" style="22" customWidth="1"/>
    <col min="14602" max="14609" width="10.77734375" style="22" customWidth="1"/>
    <col min="14610" max="14849" width="8.88671875" style="22"/>
    <col min="14850" max="14852" width="8.88671875" style="22" customWidth="1"/>
    <col min="14853" max="14853" width="14.21875" style="22" customWidth="1"/>
    <col min="14854" max="14856" width="12.77734375" style="22" customWidth="1"/>
    <col min="14857" max="14857" width="13.109375" style="22" customWidth="1"/>
    <col min="14858" max="14865" width="10.77734375" style="22" customWidth="1"/>
    <col min="14866" max="15105" width="8.88671875" style="22"/>
    <col min="15106" max="15108" width="8.88671875" style="22" customWidth="1"/>
    <col min="15109" max="15109" width="14.21875" style="22" customWidth="1"/>
    <col min="15110" max="15112" width="12.77734375" style="22" customWidth="1"/>
    <col min="15113" max="15113" width="13.109375" style="22" customWidth="1"/>
    <col min="15114" max="15121" width="10.77734375" style="22" customWidth="1"/>
    <col min="15122" max="15361" width="8.88671875" style="22"/>
    <col min="15362" max="15364" width="8.88671875" style="22" customWidth="1"/>
    <col min="15365" max="15365" width="14.21875" style="22" customWidth="1"/>
    <col min="15366" max="15368" width="12.77734375" style="22" customWidth="1"/>
    <col min="15369" max="15369" width="13.109375" style="22" customWidth="1"/>
    <col min="15370" max="15377" width="10.77734375" style="22" customWidth="1"/>
    <col min="15378" max="15617" width="8.88671875" style="22"/>
    <col min="15618" max="15620" width="8.88671875" style="22" customWidth="1"/>
    <col min="15621" max="15621" width="14.21875" style="22" customWidth="1"/>
    <col min="15622" max="15624" width="12.77734375" style="22" customWidth="1"/>
    <col min="15625" max="15625" width="13.109375" style="22" customWidth="1"/>
    <col min="15626" max="15633" width="10.77734375" style="22" customWidth="1"/>
    <col min="15634" max="15873" width="8.88671875" style="22"/>
    <col min="15874" max="15876" width="8.88671875" style="22" customWidth="1"/>
    <col min="15877" max="15877" width="14.21875" style="22" customWidth="1"/>
    <col min="15878" max="15880" width="12.77734375" style="22" customWidth="1"/>
    <col min="15881" max="15881" width="13.109375" style="22" customWidth="1"/>
    <col min="15882" max="15889" width="10.77734375" style="22" customWidth="1"/>
    <col min="15890" max="16129" width="8.88671875" style="22"/>
    <col min="16130" max="16132" width="8.88671875" style="22" customWidth="1"/>
    <col min="16133" max="16133" width="14.21875" style="22" customWidth="1"/>
    <col min="16134" max="16136" width="12.77734375" style="22" customWidth="1"/>
    <col min="16137" max="16137" width="13.109375" style="22" customWidth="1"/>
    <col min="16138" max="16145" width="10.77734375" style="22" customWidth="1"/>
    <col min="16146" max="16384" width="8.88671875" style="22"/>
  </cols>
  <sheetData>
    <row r="1" spans="1:18" ht="36" customHeight="1">
      <c r="A1" s="2752" t="s">
        <v>629</v>
      </c>
      <c r="B1" s="2752"/>
      <c r="C1" s="2752"/>
      <c r="D1" s="2752"/>
      <c r="E1" s="2752"/>
      <c r="F1" s="2752"/>
      <c r="G1" s="2752"/>
      <c r="H1" s="2752"/>
      <c r="I1" s="2752"/>
      <c r="J1" s="2752"/>
      <c r="K1" s="2752"/>
      <c r="L1" s="2752"/>
      <c r="M1" s="2752"/>
      <c r="N1" s="2752"/>
      <c r="O1" s="2752"/>
      <c r="P1" s="2752"/>
      <c r="Q1" s="2752"/>
    </row>
    <row r="2" spans="1:18" ht="12" customHeight="1" thickBot="1"/>
    <row r="3" spans="1:18" s="23" customFormat="1" ht="17.25" customHeight="1">
      <c r="D3" s="24"/>
      <c r="E3" s="2763">
        <v>2017</v>
      </c>
      <c r="F3" s="2764"/>
      <c r="G3" s="2764"/>
      <c r="H3" s="2764"/>
      <c r="I3" s="2764"/>
      <c r="J3" s="2764"/>
      <c r="K3" s="2764"/>
      <c r="L3" s="2764"/>
      <c r="M3" s="2765"/>
      <c r="N3" s="2700">
        <v>2016</v>
      </c>
      <c r="O3" s="2695"/>
      <c r="P3" s="2695"/>
      <c r="Q3" s="2696"/>
    </row>
    <row r="4" spans="1:18" ht="17.25" customHeight="1" thickBot="1">
      <c r="A4" s="25"/>
      <c r="B4" s="25"/>
      <c r="C4" s="25"/>
      <c r="D4" s="26"/>
      <c r="E4" s="2753" t="s">
        <v>3</v>
      </c>
      <c r="F4" s="2754"/>
      <c r="G4" s="2754"/>
      <c r="H4" s="2754"/>
      <c r="I4" s="2754"/>
      <c r="J4" s="2755"/>
      <c r="K4" s="898" t="s">
        <v>2</v>
      </c>
      <c r="L4" s="899" t="s">
        <v>3</v>
      </c>
      <c r="M4" s="1027" t="s">
        <v>4</v>
      </c>
      <c r="N4" s="898" t="s">
        <v>1</v>
      </c>
      <c r="O4" s="899" t="s">
        <v>2</v>
      </c>
      <c r="P4" s="899" t="s">
        <v>3</v>
      </c>
      <c r="Q4" s="27" t="s">
        <v>4</v>
      </c>
    </row>
    <row r="5" spans="1:18" ht="17.25" customHeight="1" thickBot="1">
      <c r="A5" s="25"/>
      <c r="B5" s="25"/>
      <c r="C5" s="25"/>
      <c r="D5" s="25"/>
      <c r="E5" s="2756" t="s">
        <v>412</v>
      </c>
      <c r="F5" s="2758" t="s">
        <v>413</v>
      </c>
      <c r="G5" s="2759"/>
      <c r="H5" s="2759"/>
      <c r="I5" s="2760"/>
      <c r="J5" s="2761" t="s">
        <v>542</v>
      </c>
      <c r="K5" s="2766" t="s">
        <v>414</v>
      </c>
      <c r="L5" s="2767"/>
      <c r="M5" s="2767"/>
      <c r="N5" s="2767"/>
      <c r="O5" s="2767"/>
      <c r="P5" s="2767"/>
      <c r="Q5" s="2768"/>
    </row>
    <row r="6" spans="1:18" ht="33" customHeight="1" thickBot="1">
      <c r="A6" s="25" t="s">
        <v>198</v>
      </c>
      <c r="B6" s="25"/>
      <c r="C6" s="25"/>
      <c r="D6" s="28"/>
      <c r="E6" s="2757"/>
      <c r="F6" s="1120" t="s">
        <v>173</v>
      </c>
      <c r="G6" s="1121" t="s">
        <v>168</v>
      </c>
      <c r="H6" s="1122" t="s">
        <v>10</v>
      </c>
      <c r="I6" s="1123" t="s">
        <v>6</v>
      </c>
      <c r="J6" s="2762"/>
      <c r="K6" s="2769"/>
      <c r="L6" s="2770"/>
      <c r="M6" s="2770"/>
      <c r="N6" s="2770"/>
      <c r="O6" s="2770"/>
      <c r="P6" s="2770"/>
      <c r="Q6" s="2771"/>
    </row>
    <row r="7" spans="1:18" ht="17.25" customHeight="1">
      <c r="A7" s="2750" t="s">
        <v>429</v>
      </c>
      <c r="B7" s="2751"/>
      <c r="C7" s="2751"/>
      <c r="D7" s="675"/>
      <c r="E7" s="1285"/>
      <c r="F7" s="1286"/>
      <c r="G7" s="1286"/>
      <c r="H7" s="1286"/>
      <c r="I7" s="1286"/>
      <c r="J7" s="1287"/>
      <c r="K7" s="1281"/>
      <c r="L7" s="1156"/>
      <c r="M7" s="1028"/>
      <c r="N7" s="900"/>
      <c r="O7" s="910"/>
      <c r="P7" s="910"/>
      <c r="Q7" s="676"/>
    </row>
    <row r="8" spans="1:18" ht="17.25" customHeight="1">
      <c r="A8" s="29" t="s">
        <v>17</v>
      </c>
      <c r="B8" s="30"/>
      <c r="C8" s="30"/>
      <c r="D8" s="31"/>
      <c r="E8" s="1288"/>
      <c r="F8" s="673"/>
      <c r="G8" s="673"/>
      <c r="H8" s="673"/>
      <c r="I8" s="673"/>
      <c r="J8" s="1029"/>
      <c r="K8" s="1282"/>
      <c r="L8" s="673"/>
      <c r="M8" s="1029"/>
      <c r="N8" s="672"/>
      <c r="O8" s="673"/>
      <c r="P8" s="673"/>
      <c r="Q8" s="674"/>
    </row>
    <row r="9" spans="1:18" ht="17.25" customHeight="1">
      <c r="A9" s="29" t="s">
        <v>415</v>
      </c>
      <c r="B9" s="30" t="s">
        <v>166</v>
      </c>
      <c r="C9" s="30"/>
      <c r="D9" s="31"/>
      <c r="E9" s="805">
        <v>44734</v>
      </c>
      <c r="F9" s="806">
        <v>868</v>
      </c>
      <c r="G9" s="807">
        <v>4604</v>
      </c>
      <c r="H9" s="807">
        <v>0</v>
      </c>
      <c r="I9" s="808">
        <v>5472</v>
      </c>
      <c r="J9" s="810">
        <v>438</v>
      </c>
      <c r="K9" s="809">
        <v>0</v>
      </c>
      <c r="L9" s="806">
        <v>0</v>
      </c>
      <c r="M9" s="1030">
        <v>5392</v>
      </c>
      <c r="N9" s="901">
        <v>5455</v>
      </c>
      <c r="O9" s="806">
        <v>5448</v>
      </c>
      <c r="P9" s="806">
        <v>5027</v>
      </c>
      <c r="Q9" s="810">
        <v>5265</v>
      </c>
      <c r="R9" s="32"/>
    </row>
    <row r="10" spans="1:18" ht="17.25" customHeight="1">
      <c r="A10" s="29" t="s">
        <v>0</v>
      </c>
      <c r="B10" s="30" t="s">
        <v>163</v>
      </c>
      <c r="C10" s="30"/>
      <c r="D10" s="31"/>
      <c r="E10" s="805">
        <v>5844</v>
      </c>
      <c r="F10" s="806">
        <v>0</v>
      </c>
      <c r="G10" s="807">
        <v>1190</v>
      </c>
      <c r="H10" s="807">
        <v>0</v>
      </c>
      <c r="I10" s="808">
        <v>1190</v>
      </c>
      <c r="J10" s="810">
        <v>95</v>
      </c>
      <c r="K10" s="809">
        <v>0</v>
      </c>
      <c r="L10" s="806">
        <v>0</v>
      </c>
      <c r="M10" s="1030">
        <v>1155</v>
      </c>
      <c r="N10" s="901">
        <v>1178</v>
      </c>
      <c r="O10" s="806">
        <v>1227</v>
      </c>
      <c r="P10" s="806">
        <v>1152</v>
      </c>
      <c r="Q10" s="810">
        <v>1011</v>
      </c>
      <c r="R10" s="32"/>
    </row>
    <row r="11" spans="1:18" ht="17.25" customHeight="1">
      <c r="A11" s="29"/>
      <c r="B11" s="30" t="s">
        <v>164</v>
      </c>
      <c r="C11" s="30"/>
      <c r="D11" s="31"/>
      <c r="E11" s="805">
        <v>16448</v>
      </c>
      <c r="F11" s="806">
        <v>2486</v>
      </c>
      <c r="G11" s="807">
        <v>5115</v>
      </c>
      <c r="H11" s="807">
        <v>0</v>
      </c>
      <c r="I11" s="808">
        <v>7601</v>
      </c>
      <c r="J11" s="810">
        <v>608</v>
      </c>
      <c r="K11" s="809">
        <v>0</v>
      </c>
      <c r="L11" s="806">
        <v>0</v>
      </c>
      <c r="M11" s="1030">
        <v>7280</v>
      </c>
      <c r="N11" s="901">
        <v>6823</v>
      </c>
      <c r="O11" s="806">
        <v>6874</v>
      </c>
      <c r="P11" s="806">
        <v>6705</v>
      </c>
      <c r="Q11" s="810">
        <v>6692</v>
      </c>
      <c r="R11" s="32"/>
    </row>
    <row r="12" spans="1:18" ht="17.25" customHeight="1">
      <c r="A12" s="29" t="s">
        <v>171</v>
      </c>
      <c r="B12" s="30"/>
      <c r="C12" s="30"/>
      <c r="D12" s="31"/>
      <c r="E12" s="805"/>
      <c r="F12" s="806"/>
      <c r="G12" s="807"/>
      <c r="H12" s="807"/>
      <c r="I12" s="808"/>
      <c r="J12" s="810"/>
      <c r="K12" s="809"/>
      <c r="L12" s="806"/>
      <c r="M12" s="1030"/>
      <c r="N12" s="901"/>
      <c r="O12" s="806"/>
      <c r="P12" s="806"/>
      <c r="Q12" s="810"/>
      <c r="R12" s="32"/>
    </row>
    <row r="13" spans="1:18" ht="17.25" customHeight="1">
      <c r="A13" s="29"/>
      <c r="B13" s="30" t="s">
        <v>83</v>
      </c>
      <c r="C13" s="30"/>
      <c r="D13" s="31"/>
      <c r="E13" s="805">
        <v>61585</v>
      </c>
      <c r="F13" s="806">
        <v>1673</v>
      </c>
      <c r="G13" s="807">
        <v>26137</v>
      </c>
      <c r="H13" s="807">
        <v>0</v>
      </c>
      <c r="I13" s="808">
        <v>27810</v>
      </c>
      <c r="J13" s="810">
        <v>2225</v>
      </c>
      <c r="K13" s="809">
        <v>0</v>
      </c>
      <c r="L13" s="806">
        <v>0</v>
      </c>
      <c r="M13" s="1030">
        <v>27226</v>
      </c>
      <c r="N13" s="901">
        <v>27393</v>
      </c>
      <c r="O13" s="806">
        <v>26001</v>
      </c>
      <c r="P13" s="806">
        <v>26869</v>
      </c>
      <c r="Q13" s="810">
        <v>27196</v>
      </c>
      <c r="R13" s="32"/>
    </row>
    <row r="14" spans="1:18" ht="17.25" customHeight="1">
      <c r="A14" s="29"/>
      <c r="B14" s="30" t="s">
        <v>172</v>
      </c>
      <c r="C14" s="30"/>
      <c r="D14" s="31"/>
      <c r="E14" s="805">
        <v>26813</v>
      </c>
      <c r="F14" s="806">
        <v>264</v>
      </c>
      <c r="G14" s="807">
        <v>627</v>
      </c>
      <c r="H14" s="807">
        <v>0</v>
      </c>
      <c r="I14" s="808">
        <v>891</v>
      </c>
      <c r="J14" s="810">
        <v>71</v>
      </c>
      <c r="K14" s="809">
        <v>0</v>
      </c>
      <c r="L14" s="806">
        <v>0</v>
      </c>
      <c r="M14" s="1030">
        <v>857</v>
      </c>
      <c r="N14" s="901">
        <v>875</v>
      </c>
      <c r="O14" s="806">
        <v>849</v>
      </c>
      <c r="P14" s="806">
        <v>580</v>
      </c>
      <c r="Q14" s="810">
        <v>658</v>
      </c>
      <c r="R14" s="32"/>
    </row>
    <row r="15" spans="1:18" ht="17.25" customHeight="1">
      <c r="A15" s="29"/>
      <c r="B15" s="30" t="s">
        <v>389</v>
      </c>
      <c r="C15" s="30"/>
      <c r="D15" s="31"/>
      <c r="E15" s="805">
        <v>5164</v>
      </c>
      <c r="F15" s="806">
        <v>241</v>
      </c>
      <c r="G15" s="807">
        <v>1398</v>
      </c>
      <c r="H15" s="807">
        <v>0</v>
      </c>
      <c r="I15" s="808">
        <v>1639</v>
      </c>
      <c r="J15" s="810">
        <v>131</v>
      </c>
      <c r="K15" s="809">
        <v>0</v>
      </c>
      <c r="L15" s="806">
        <v>0</v>
      </c>
      <c r="M15" s="1030">
        <v>1473</v>
      </c>
      <c r="N15" s="901">
        <v>1574</v>
      </c>
      <c r="O15" s="806">
        <v>1371</v>
      </c>
      <c r="P15" s="806">
        <v>1315</v>
      </c>
      <c r="Q15" s="810">
        <v>1209</v>
      </c>
      <c r="R15" s="32"/>
    </row>
    <row r="16" spans="1:18" ht="20.100000000000001" customHeight="1">
      <c r="A16" s="29" t="s">
        <v>460</v>
      </c>
      <c r="B16" s="30"/>
      <c r="C16" s="30"/>
      <c r="D16" s="31"/>
      <c r="E16" s="805">
        <v>872</v>
      </c>
      <c r="F16" s="806">
        <v>0</v>
      </c>
      <c r="G16" s="807">
        <v>872</v>
      </c>
      <c r="H16" s="807">
        <v>0</v>
      </c>
      <c r="I16" s="808">
        <v>872</v>
      </c>
      <c r="J16" s="810">
        <v>70</v>
      </c>
      <c r="K16" s="809">
        <v>0</v>
      </c>
      <c r="L16" s="806">
        <v>0</v>
      </c>
      <c r="M16" s="1030">
        <v>886</v>
      </c>
      <c r="N16" s="901">
        <v>875</v>
      </c>
      <c r="O16" s="806">
        <v>866</v>
      </c>
      <c r="P16" s="806">
        <v>834</v>
      </c>
      <c r="Q16" s="810">
        <v>835</v>
      </c>
      <c r="R16" s="32"/>
    </row>
    <row r="17" spans="1:18" ht="17.25" customHeight="1">
      <c r="A17" s="29" t="s">
        <v>62</v>
      </c>
      <c r="B17" s="30"/>
      <c r="C17" s="30"/>
      <c r="D17" s="31"/>
      <c r="E17" s="805">
        <v>4836</v>
      </c>
      <c r="F17" s="806">
        <v>0</v>
      </c>
      <c r="G17" s="807">
        <v>402</v>
      </c>
      <c r="H17" s="807">
        <v>0</v>
      </c>
      <c r="I17" s="808">
        <v>402</v>
      </c>
      <c r="J17" s="810">
        <v>32</v>
      </c>
      <c r="K17" s="809">
        <v>0</v>
      </c>
      <c r="L17" s="806">
        <v>0</v>
      </c>
      <c r="M17" s="1030">
        <v>304</v>
      </c>
      <c r="N17" s="901">
        <v>831</v>
      </c>
      <c r="O17" s="806">
        <v>785</v>
      </c>
      <c r="P17" s="806">
        <v>781</v>
      </c>
      <c r="Q17" s="810">
        <v>795</v>
      </c>
      <c r="R17" s="32"/>
    </row>
    <row r="18" spans="1:18" ht="17.25" customHeight="1">
      <c r="A18" s="29" t="s">
        <v>32</v>
      </c>
      <c r="B18" s="30"/>
      <c r="C18" s="30"/>
      <c r="D18" s="31"/>
      <c r="E18" s="805">
        <v>24583</v>
      </c>
      <c r="F18" s="806">
        <v>0</v>
      </c>
      <c r="G18" s="807">
        <v>0</v>
      </c>
      <c r="H18" s="807">
        <v>3232</v>
      </c>
      <c r="I18" s="808">
        <v>3232</v>
      </c>
      <c r="J18" s="810">
        <v>259</v>
      </c>
      <c r="K18" s="809">
        <v>0</v>
      </c>
      <c r="L18" s="806">
        <v>0</v>
      </c>
      <c r="M18" s="1030">
        <v>3137</v>
      </c>
      <c r="N18" s="901">
        <v>3176</v>
      </c>
      <c r="O18" s="806">
        <v>3458</v>
      </c>
      <c r="P18" s="806">
        <v>3256</v>
      </c>
      <c r="Q18" s="810">
        <v>3587</v>
      </c>
      <c r="R18" s="32"/>
    </row>
    <row r="19" spans="1:18" ht="17.25" customHeight="1">
      <c r="A19" s="29"/>
      <c r="B19" s="30"/>
      <c r="C19" s="30"/>
      <c r="D19" s="31"/>
      <c r="E19" s="805"/>
      <c r="F19" s="806"/>
      <c r="G19" s="807"/>
      <c r="H19" s="807"/>
      <c r="I19" s="808"/>
      <c r="J19" s="810"/>
      <c r="K19" s="809"/>
      <c r="L19" s="806"/>
      <c r="M19" s="1030"/>
      <c r="N19" s="901"/>
      <c r="O19" s="806"/>
      <c r="P19" s="806"/>
      <c r="Q19" s="810"/>
      <c r="R19" s="32"/>
    </row>
    <row r="20" spans="1:18" ht="17.25" customHeight="1">
      <c r="A20" s="713" t="s">
        <v>416</v>
      </c>
      <c r="B20" s="30"/>
      <c r="C20" s="30"/>
      <c r="D20" s="31"/>
      <c r="E20" s="805"/>
      <c r="F20" s="806"/>
      <c r="G20" s="807"/>
      <c r="H20" s="807"/>
      <c r="I20" s="808"/>
      <c r="J20" s="810"/>
      <c r="K20" s="809"/>
      <c r="L20" s="806"/>
      <c r="M20" s="1030"/>
      <c r="N20" s="902"/>
      <c r="O20" s="811"/>
      <c r="P20" s="811"/>
      <c r="Q20" s="812"/>
      <c r="R20" s="32"/>
    </row>
    <row r="21" spans="1:18" ht="17.25" customHeight="1">
      <c r="A21" s="29" t="s">
        <v>83</v>
      </c>
      <c r="B21" s="30"/>
      <c r="C21" s="30"/>
      <c r="D21" s="31"/>
      <c r="E21" s="805">
        <v>13603</v>
      </c>
      <c r="F21" s="806">
        <v>57</v>
      </c>
      <c r="G21" s="807">
        <v>181</v>
      </c>
      <c r="H21" s="807">
        <v>0</v>
      </c>
      <c r="I21" s="808">
        <v>238</v>
      </c>
      <c r="J21" s="810">
        <v>19</v>
      </c>
      <c r="K21" s="809">
        <v>0</v>
      </c>
      <c r="L21" s="806">
        <v>0</v>
      </c>
      <c r="M21" s="1030">
        <v>209</v>
      </c>
      <c r="N21" s="901">
        <v>347</v>
      </c>
      <c r="O21" s="806">
        <v>119</v>
      </c>
      <c r="P21" s="806">
        <v>91</v>
      </c>
      <c r="Q21" s="810">
        <v>94</v>
      </c>
      <c r="R21" s="32"/>
    </row>
    <row r="22" spans="1:18" ht="17.25" customHeight="1">
      <c r="A22" s="29" t="s">
        <v>172</v>
      </c>
      <c r="B22" s="30"/>
      <c r="C22" s="30"/>
      <c r="D22" s="31"/>
      <c r="E22" s="805">
        <v>35374</v>
      </c>
      <c r="F22" s="806">
        <v>0</v>
      </c>
      <c r="G22" s="807">
        <v>32</v>
      </c>
      <c r="H22" s="807">
        <v>0</v>
      </c>
      <c r="I22" s="808">
        <v>32</v>
      </c>
      <c r="J22" s="810">
        <v>3</v>
      </c>
      <c r="K22" s="809">
        <v>0</v>
      </c>
      <c r="L22" s="806">
        <v>0</v>
      </c>
      <c r="M22" s="1030">
        <v>33</v>
      </c>
      <c r="N22" s="901">
        <v>34</v>
      </c>
      <c r="O22" s="806">
        <v>18</v>
      </c>
      <c r="P22" s="806">
        <v>17</v>
      </c>
      <c r="Q22" s="810">
        <v>14</v>
      </c>
      <c r="R22" s="32"/>
    </row>
    <row r="23" spans="1:18" ht="17.25" customHeight="1">
      <c r="A23" s="29" t="s">
        <v>389</v>
      </c>
      <c r="B23" s="30"/>
      <c r="C23" s="30"/>
      <c r="D23" s="31"/>
      <c r="E23" s="805">
        <v>52533</v>
      </c>
      <c r="F23" s="806">
        <v>0</v>
      </c>
      <c r="G23" s="807">
        <v>510</v>
      </c>
      <c r="H23" s="807">
        <v>0</v>
      </c>
      <c r="I23" s="808">
        <v>510</v>
      </c>
      <c r="J23" s="810">
        <v>41</v>
      </c>
      <c r="K23" s="809">
        <v>0</v>
      </c>
      <c r="L23" s="806">
        <v>0</v>
      </c>
      <c r="M23" s="1030">
        <v>436</v>
      </c>
      <c r="N23" s="901">
        <v>402</v>
      </c>
      <c r="O23" s="806">
        <v>1683</v>
      </c>
      <c r="P23" s="806">
        <v>1204</v>
      </c>
      <c r="Q23" s="810">
        <v>1415</v>
      </c>
      <c r="R23" s="32"/>
    </row>
    <row r="24" spans="1:18" ht="17.25" customHeight="1">
      <c r="A24" s="29" t="s">
        <v>366</v>
      </c>
      <c r="B24" s="30"/>
      <c r="C24" s="30"/>
      <c r="D24" s="31"/>
      <c r="E24" s="805">
        <v>9129</v>
      </c>
      <c r="F24" s="806">
        <v>192</v>
      </c>
      <c r="G24" s="807">
        <v>1991</v>
      </c>
      <c r="H24" s="807">
        <v>0</v>
      </c>
      <c r="I24" s="808">
        <v>2183</v>
      </c>
      <c r="J24" s="810">
        <v>175</v>
      </c>
      <c r="K24" s="809">
        <v>0</v>
      </c>
      <c r="L24" s="806">
        <v>0</v>
      </c>
      <c r="M24" s="1030">
        <v>2190</v>
      </c>
      <c r="N24" s="901">
        <v>2345</v>
      </c>
      <c r="O24" s="806">
        <v>2496</v>
      </c>
      <c r="P24" s="806">
        <v>2659</v>
      </c>
      <c r="Q24" s="810">
        <v>2897</v>
      </c>
      <c r="R24" s="32"/>
    </row>
    <row r="25" spans="1:18" ht="20.100000000000001" customHeight="1">
      <c r="A25" s="29" t="s">
        <v>461</v>
      </c>
      <c r="B25" s="30"/>
      <c r="C25" s="30"/>
      <c r="D25" s="31"/>
      <c r="E25" s="805"/>
      <c r="F25" s="806">
        <v>2159</v>
      </c>
      <c r="G25" s="807">
        <v>0</v>
      </c>
      <c r="H25" s="807">
        <v>0</v>
      </c>
      <c r="I25" s="808">
        <v>2159</v>
      </c>
      <c r="J25" s="810">
        <v>173</v>
      </c>
      <c r="K25" s="809">
        <v>0</v>
      </c>
      <c r="L25" s="806">
        <v>0</v>
      </c>
      <c r="M25" s="1030">
        <v>2030</v>
      </c>
      <c r="N25" s="901">
        <v>2055</v>
      </c>
      <c r="O25" s="806">
        <v>2145</v>
      </c>
      <c r="P25" s="806">
        <v>2090</v>
      </c>
      <c r="Q25" s="810">
        <v>2423</v>
      </c>
      <c r="R25" s="32"/>
    </row>
    <row r="26" spans="1:18" ht="17.25" customHeight="1">
      <c r="A26" s="29"/>
      <c r="B26" s="30"/>
      <c r="C26" s="30"/>
      <c r="D26" s="31"/>
      <c r="E26" s="805"/>
      <c r="F26" s="806"/>
      <c r="G26" s="807"/>
      <c r="H26" s="807"/>
      <c r="I26" s="808"/>
      <c r="J26" s="810"/>
      <c r="K26" s="809"/>
      <c r="L26" s="806"/>
      <c r="M26" s="1030"/>
      <c r="N26" s="901"/>
      <c r="O26" s="806"/>
      <c r="P26" s="806"/>
      <c r="Q26" s="810"/>
      <c r="R26" s="32"/>
    </row>
    <row r="27" spans="1:18" ht="17.25" customHeight="1">
      <c r="A27" s="29" t="s">
        <v>390</v>
      </c>
      <c r="B27" s="30"/>
      <c r="C27" s="30"/>
      <c r="D27" s="31"/>
      <c r="E27" s="805"/>
      <c r="F27" s="806">
        <v>0</v>
      </c>
      <c r="G27" s="807">
        <v>2624</v>
      </c>
      <c r="H27" s="807">
        <v>0</v>
      </c>
      <c r="I27" s="808">
        <v>2624</v>
      </c>
      <c r="J27" s="810">
        <v>210</v>
      </c>
      <c r="K27" s="809">
        <v>0</v>
      </c>
      <c r="L27" s="806">
        <v>0</v>
      </c>
      <c r="M27" s="1030">
        <v>2540</v>
      </c>
      <c r="N27" s="903">
        <v>2540</v>
      </c>
      <c r="O27" s="911">
        <v>2508</v>
      </c>
      <c r="P27" s="911">
        <v>2570</v>
      </c>
      <c r="Q27" s="813">
        <v>2593</v>
      </c>
      <c r="R27" s="32"/>
    </row>
    <row r="28" spans="1:18" ht="17.25" customHeight="1">
      <c r="A28" s="34" t="s">
        <v>417</v>
      </c>
      <c r="B28" s="35"/>
      <c r="C28" s="35"/>
      <c r="D28" s="36"/>
      <c r="E28" s="877">
        <v>301518</v>
      </c>
      <c r="F28" s="878">
        <v>7940</v>
      </c>
      <c r="G28" s="877">
        <v>45683</v>
      </c>
      <c r="H28" s="877">
        <v>3232</v>
      </c>
      <c r="I28" s="879">
        <v>56855</v>
      </c>
      <c r="J28" s="1289">
        <v>4550</v>
      </c>
      <c r="K28" s="990">
        <v>0</v>
      </c>
      <c r="L28" s="878">
        <v>0</v>
      </c>
      <c r="M28" s="1031">
        <v>55148</v>
      </c>
      <c r="N28" s="904">
        <v>55903</v>
      </c>
      <c r="O28" s="814">
        <v>55848</v>
      </c>
      <c r="P28" s="814">
        <v>55150</v>
      </c>
      <c r="Q28" s="815">
        <v>56684</v>
      </c>
      <c r="R28" s="32"/>
    </row>
    <row r="29" spans="1:18" ht="17.25" customHeight="1">
      <c r="A29" s="37"/>
      <c r="B29" s="38"/>
      <c r="C29" s="38"/>
      <c r="D29" s="39"/>
      <c r="E29" s="805"/>
      <c r="F29" s="806"/>
      <c r="G29" s="807"/>
      <c r="H29" s="807"/>
      <c r="I29" s="808"/>
      <c r="J29" s="810"/>
      <c r="K29" s="809"/>
      <c r="L29" s="806"/>
      <c r="M29" s="1030"/>
      <c r="N29" s="905"/>
      <c r="O29" s="761"/>
      <c r="P29" s="761"/>
      <c r="Q29" s="762"/>
      <c r="R29" s="32"/>
    </row>
    <row r="30" spans="1:18" ht="17.25" customHeight="1">
      <c r="A30" s="33" t="s">
        <v>418</v>
      </c>
      <c r="B30" s="40"/>
      <c r="C30" s="40"/>
      <c r="D30" s="41"/>
      <c r="E30" s="805"/>
      <c r="F30" s="806"/>
      <c r="G30" s="807"/>
      <c r="H30" s="807"/>
      <c r="I30" s="808"/>
      <c r="J30" s="810"/>
      <c r="K30" s="809"/>
      <c r="L30" s="806"/>
      <c r="M30" s="1030"/>
      <c r="N30" s="906"/>
      <c r="O30" s="763"/>
      <c r="P30" s="763"/>
      <c r="Q30" s="764"/>
      <c r="R30" s="32"/>
    </row>
    <row r="31" spans="1:18" ht="17.25" customHeight="1">
      <c r="A31" s="29" t="s">
        <v>391</v>
      </c>
      <c r="B31" s="40"/>
      <c r="C31" s="40"/>
      <c r="D31" s="41"/>
      <c r="E31" s="805"/>
      <c r="F31" s="806">
        <v>0</v>
      </c>
      <c r="G31" s="807">
        <v>962</v>
      </c>
      <c r="H31" s="807">
        <v>0</v>
      </c>
      <c r="I31" s="808">
        <v>962</v>
      </c>
      <c r="J31" s="810">
        <v>77</v>
      </c>
      <c r="K31" s="809">
        <v>0</v>
      </c>
      <c r="L31" s="806">
        <v>0</v>
      </c>
      <c r="M31" s="1030">
        <v>1340</v>
      </c>
      <c r="N31" s="907">
        <v>1014</v>
      </c>
      <c r="O31" s="765">
        <v>1097</v>
      </c>
      <c r="P31" s="765">
        <v>1319</v>
      </c>
      <c r="Q31" s="766">
        <v>1266</v>
      </c>
      <c r="R31" s="32"/>
    </row>
    <row r="32" spans="1:18" ht="17.25" customHeight="1">
      <c r="A32" s="29" t="s">
        <v>392</v>
      </c>
      <c r="B32" s="40"/>
      <c r="C32" s="40"/>
      <c r="D32" s="41"/>
      <c r="E32" s="805"/>
      <c r="F32" s="806">
        <v>0</v>
      </c>
      <c r="G32" s="807">
        <v>1086</v>
      </c>
      <c r="H32" s="807">
        <v>0</v>
      </c>
      <c r="I32" s="808">
        <v>1086</v>
      </c>
      <c r="J32" s="810">
        <v>87</v>
      </c>
      <c r="K32" s="809">
        <v>0</v>
      </c>
      <c r="L32" s="806">
        <v>0</v>
      </c>
      <c r="M32" s="1030">
        <v>1632</v>
      </c>
      <c r="N32" s="907">
        <v>1067</v>
      </c>
      <c r="O32" s="765">
        <v>1512</v>
      </c>
      <c r="P32" s="765">
        <v>1972</v>
      </c>
      <c r="Q32" s="766">
        <v>1707</v>
      </c>
      <c r="R32" s="32"/>
    </row>
    <row r="33" spans="1:18" ht="17.25" customHeight="1">
      <c r="A33" s="29" t="s">
        <v>393</v>
      </c>
      <c r="B33" s="40"/>
      <c r="C33" s="40"/>
      <c r="D33" s="41"/>
      <c r="E33" s="805"/>
      <c r="F33" s="806">
        <v>720</v>
      </c>
      <c r="G33" s="807">
        <v>0</v>
      </c>
      <c r="H33" s="807">
        <v>0</v>
      </c>
      <c r="I33" s="808">
        <v>720</v>
      </c>
      <c r="J33" s="810">
        <v>58</v>
      </c>
      <c r="K33" s="809">
        <v>0</v>
      </c>
      <c r="L33" s="806">
        <v>0</v>
      </c>
      <c r="M33" s="1030">
        <v>843</v>
      </c>
      <c r="N33" s="907">
        <v>726</v>
      </c>
      <c r="O33" s="765">
        <v>682</v>
      </c>
      <c r="P33" s="765">
        <v>680</v>
      </c>
      <c r="Q33" s="766">
        <v>806</v>
      </c>
      <c r="R33" s="32"/>
    </row>
    <row r="34" spans="1:18" ht="17.25" customHeight="1">
      <c r="A34" s="42" t="s">
        <v>419</v>
      </c>
      <c r="B34" s="43"/>
      <c r="C34" s="43"/>
      <c r="D34" s="44"/>
      <c r="E34" s="881"/>
      <c r="F34" s="878">
        <v>720</v>
      </c>
      <c r="G34" s="877">
        <v>2048</v>
      </c>
      <c r="H34" s="877">
        <v>0</v>
      </c>
      <c r="I34" s="879">
        <v>2768</v>
      </c>
      <c r="J34" s="1289">
        <v>222</v>
      </c>
      <c r="K34" s="990">
        <v>0</v>
      </c>
      <c r="L34" s="878">
        <v>0</v>
      </c>
      <c r="M34" s="1031">
        <v>3815</v>
      </c>
      <c r="N34" s="908">
        <v>2807</v>
      </c>
      <c r="O34" s="759">
        <v>3291</v>
      </c>
      <c r="P34" s="759">
        <v>3971</v>
      </c>
      <c r="Q34" s="760">
        <v>3779</v>
      </c>
      <c r="R34" s="32"/>
    </row>
    <row r="35" spans="1:18" ht="17.25" customHeight="1">
      <c r="A35" s="45"/>
      <c r="B35" s="46"/>
      <c r="C35" s="46"/>
      <c r="D35" s="47"/>
      <c r="E35" s="880"/>
      <c r="F35" s="875"/>
      <c r="G35" s="874"/>
      <c r="H35" s="874"/>
      <c r="I35" s="876"/>
      <c r="J35" s="1290"/>
      <c r="K35" s="809"/>
      <c r="L35" s="806"/>
      <c r="M35" s="1030"/>
      <c r="N35" s="906"/>
      <c r="O35" s="763"/>
      <c r="P35" s="763"/>
      <c r="Q35" s="764"/>
      <c r="R35" s="32"/>
    </row>
    <row r="36" spans="1:18" ht="17.25" customHeight="1">
      <c r="A36" s="34" t="s">
        <v>420</v>
      </c>
      <c r="B36" s="48"/>
      <c r="C36" s="48"/>
      <c r="D36" s="49"/>
      <c r="E36" s="881"/>
      <c r="F36" s="878">
        <v>9760</v>
      </c>
      <c r="G36" s="877">
        <v>0</v>
      </c>
      <c r="H36" s="877">
        <v>0</v>
      </c>
      <c r="I36" s="879">
        <v>9760</v>
      </c>
      <c r="J36" s="1289">
        <v>781</v>
      </c>
      <c r="K36" s="990">
        <v>0</v>
      </c>
      <c r="L36" s="878">
        <v>0</v>
      </c>
      <c r="M36" s="1031">
        <v>9611</v>
      </c>
      <c r="N36" s="908">
        <v>9495</v>
      </c>
      <c r="O36" s="759">
        <v>9391</v>
      </c>
      <c r="P36" s="759">
        <v>9254</v>
      </c>
      <c r="Q36" s="760">
        <v>9278</v>
      </c>
      <c r="R36" s="32"/>
    </row>
    <row r="37" spans="1:18" ht="17.25" customHeight="1">
      <c r="A37" s="677"/>
      <c r="B37" s="30"/>
      <c r="C37" s="30"/>
      <c r="D37" s="31"/>
      <c r="E37" s="880"/>
      <c r="F37" s="875"/>
      <c r="G37" s="874"/>
      <c r="H37" s="874"/>
      <c r="I37" s="876"/>
      <c r="J37" s="1290"/>
      <c r="K37" s="991"/>
      <c r="L37" s="875"/>
      <c r="M37" s="1032"/>
      <c r="N37" s="50"/>
      <c r="O37" s="767"/>
      <c r="P37" s="767"/>
      <c r="Q37" s="768"/>
      <c r="R37" s="32"/>
    </row>
    <row r="38" spans="1:18" ht="17.25" customHeight="1" thickBot="1">
      <c r="A38" s="678" t="s">
        <v>6</v>
      </c>
      <c r="B38" s="51"/>
      <c r="C38" s="51"/>
      <c r="D38" s="52"/>
      <c r="E38" s="882">
        <v>301518</v>
      </c>
      <c r="F38" s="883">
        <v>18420</v>
      </c>
      <c r="G38" s="884">
        <v>47731</v>
      </c>
      <c r="H38" s="884">
        <v>3232</v>
      </c>
      <c r="I38" s="885">
        <v>69383</v>
      </c>
      <c r="J38" s="1291">
        <v>5553</v>
      </c>
      <c r="K38" s="886">
        <v>0</v>
      </c>
      <c r="L38" s="883">
        <v>0</v>
      </c>
      <c r="M38" s="1033">
        <v>68574</v>
      </c>
      <c r="N38" s="908">
        <v>68205</v>
      </c>
      <c r="O38" s="759">
        <v>68530</v>
      </c>
      <c r="P38" s="759">
        <v>68375</v>
      </c>
      <c r="Q38" s="760">
        <v>69741</v>
      </c>
      <c r="R38" s="32"/>
    </row>
    <row r="39" spans="1:18" ht="17.25" customHeight="1">
      <c r="A39" s="679" t="s">
        <v>475</v>
      </c>
      <c r="B39" s="53"/>
      <c r="C39" s="53"/>
      <c r="D39" s="53"/>
      <c r="E39" s="769"/>
      <c r="F39" s="1292"/>
      <c r="G39" s="1292"/>
      <c r="H39" s="1292"/>
      <c r="I39" s="1292"/>
      <c r="J39" s="1293"/>
      <c r="K39" s="1283"/>
      <c r="L39" s="912"/>
      <c r="M39" s="1034"/>
      <c r="N39" s="909"/>
      <c r="O39" s="912"/>
      <c r="P39" s="912"/>
      <c r="Q39" s="770"/>
    </row>
    <row r="40" spans="1:18" ht="17.25" customHeight="1">
      <c r="A40" s="680"/>
      <c r="B40" s="25" t="s">
        <v>421</v>
      </c>
      <c r="C40" s="25"/>
      <c r="D40" s="25"/>
      <c r="E40" s="1294"/>
      <c r="F40" s="1065"/>
      <c r="G40" s="1065"/>
      <c r="H40" s="1066"/>
      <c r="I40" s="1067">
        <v>0.1077</v>
      </c>
      <c r="J40" s="1295"/>
      <c r="K40" s="600">
        <v>0</v>
      </c>
      <c r="L40" s="1067">
        <v>0</v>
      </c>
      <c r="M40" s="1068">
        <v>0.106</v>
      </c>
      <c r="N40" s="1069">
        <v>0.10059999999999999</v>
      </c>
      <c r="O40" s="1067">
        <v>9.8599999999999993E-2</v>
      </c>
      <c r="P40" s="1067">
        <v>9.7500000000000003E-2</v>
      </c>
      <c r="Q40" s="1070">
        <v>9.6699999999999994E-2</v>
      </c>
    </row>
    <row r="41" spans="1:18" ht="20.100000000000001" customHeight="1">
      <c r="A41" s="378"/>
      <c r="B41" s="55" t="s">
        <v>718</v>
      </c>
      <c r="C41" s="55"/>
      <c r="D41" s="55"/>
      <c r="E41" s="1296"/>
      <c r="F41" s="1071"/>
      <c r="G41" s="1071"/>
      <c r="H41" s="1072"/>
      <c r="I41" s="1067">
        <v>0.14199999999999999</v>
      </c>
      <c r="J41" s="1295"/>
      <c r="K41" s="600">
        <v>0</v>
      </c>
      <c r="L41" s="1067">
        <v>0</v>
      </c>
      <c r="M41" s="1068">
        <v>0.14069999999999999</v>
      </c>
      <c r="N41" s="1069">
        <v>0.13539999999999999</v>
      </c>
      <c r="O41" s="1067">
        <v>0.13320000000000001</v>
      </c>
      <c r="P41" s="1067">
        <v>0.12939999999999999</v>
      </c>
      <c r="Q41" s="1070">
        <v>0.12790000000000001</v>
      </c>
    </row>
    <row r="42" spans="1:18" ht="20.100000000000001" customHeight="1">
      <c r="A42" s="378"/>
      <c r="B42" s="56" t="s">
        <v>6</v>
      </c>
      <c r="C42" s="56"/>
      <c r="D42" s="56"/>
      <c r="E42" s="1296"/>
      <c r="F42" s="1071"/>
      <c r="G42" s="1071"/>
      <c r="H42" s="1072"/>
      <c r="I42" s="1067">
        <v>0.14480000000000001</v>
      </c>
      <c r="J42" s="1295"/>
      <c r="K42" s="600">
        <v>0</v>
      </c>
      <c r="L42" s="1067">
        <v>0</v>
      </c>
      <c r="M42" s="1068">
        <v>0.15859999999999999</v>
      </c>
      <c r="N42" s="1069">
        <v>0.15310000000000001</v>
      </c>
      <c r="O42" s="1067">
        <v>0.15090000000000001</v>
      </c>
      <c r="P42" s="1067">
        <v>0.1477</v>
      </c>
      <c r="Q42" s="1070">
        <v>0.14230000000000001</v>
      </c>
    </row>
    <row r="43" spans="1:18" ht="20.100000000000001" customHeight="1" thickBot="1">
      <c r="A43" s="1155" t="s">
        <v>585</v>
      </c>
      <c r="B43" s="58"/>
      <c r="C43" s="58"/>
      <c r="D43" s="58"/>
      <c r="E43" s="1061"/>
      <c r="F43" s="1062"/>
      <c r="G43" s="1062"/>
      <c r="H43" s="1062"/>
      <c r="I43" s="1063">
        <v>3.7600000000000001E-2</v>
      </c>
      <c r="J43" s="1297"/>
      <c r="K43" s="1284">
        <v>0</v>
      </c>
      <c r="L43" s="1157">
        <v>0</v>
      </c>
      <c r="M43" s="1064">
        <v>3.7699999999999997E-2</v>
      </c>
      <c r="N43" s="1214">
        <v>3.6999999999999998E-2</v>
      </c>
      <c r="O43" s="1157">
        <v>3.6900000000000002E-2</v>
      </c>
      <c r="P43" s="1157">
        <v>3.7100000000000001E-2</v>
      </c>
      <c r="Q43" s="1215">
        <v>3.78E-2</v>
      </c>
    </row>
    <row r="44" spans="1:18" ht="9.9499999999999993" customHeight="1">
      <c r="A44" s="59"/>
      <c r="J44" s="32"/>
      <c r="K44" s="32"/>
      <c r="L44" s="32"/>
      <c r="M44" s="32"/>
      <c r="N44" s="32"/>
      <c r="O44" s="32"/>
      <c r="P44" s="32"/>
      <c r="Q44" s="32"/>
    </row>
    <row r="45" spans="1:18" ht="17.25" customHeight="1">
      <c r="A45" s="780" t="s">
        <v>565</v>
      </c>
      <c r="B45" s="778"/>
      <c r="C45" s="778"/>
    </row>
    <row r="46" spans="1:18" s="55" customFormat="1" ht="17.25" customHeight="1">
      <c r="A46" s="780" t="s">
        <v>566</v>
      </c>
      <c r="B46" s="1124"/>
      <c r="C46" s="1124"/>
      <c r="D46" s="60"/>
      <c r="E46" s="60"/>
      <c r="F46" s="60"/>
      <c r="G46" s="60"/>
      <c r="H46" s="60"/>
      <c r="I46" s="60"/>
      <c r="J46" s="60"/>
      <c r="K46" s="60"/>
      <c r="L46" s="60"/>
      <c r="M46" s="60"/>
      <c r="N46" s="60"/>
      <c r="O46" s="60"/>
      <c r="P46" s="60"/>
      <c r="Q46" s="60"/>
    </row>
    <row r="47" spans="1:18" s="55" customFormat="1" ht="17.25" customHeight="1">
      <c r="A47" s="780" t="s">
        <v>567</v>
      </c>
      <c r="B47" s="1124"/>
      <c r="C47" s="1124"/>
      <c r="D47" s="60"/>
      <c r="E47" s="60"/>
      <c r="F47" s="60"/>
      <c r="G47" s="60"/>
      <c r="H47" s="60"/>
      <c r="I47" s="60"/>
      <c r="J47" s="60"/>
      <c r="K47" s="60"/>
      <c r="L47" s="60"/>
      <c r="M47" s="60"/>
      <c r="N47" s="60"/>
      <c r="O47" s="60"/>
      <c r="P47" s="60"/>
      <c r="Q47" s="60"/>
    </row>
    <row r="48" spans="1:18" s="55" customFormat="1" ht="17.25" customHeight="1">
      <c r="A48" s="780" t="s">
        <v>568</v>
      </c>
      <c r="B48" s="1124"/>
      <c r="C48" s="1124"/>
      <c r="D48" s="60"/>
      <c r="E48" s="60"/>
      <c r="F48" s="60"/>
      <c r="G48" s="60"/>
      <c r="H48" s="60"/>
      <c r="I48" s="60"/>
      <c r="J48" s="60"/>
      <c r="K48" s="60"/>
      <c r="L48" s="60"/>
      <c r="M48" s="60"/>
      <c r="N48" s="60"/>
      <c r="O48" s="60"/>
      <c r="P48" s="60"/>
      <c r="Q48" s="60"/>
    </row>
    <row r="49" spans="1:17" ht="17.25" customHeight="1">
      <c r="A49" s="780"/>
    </row>
    <row r="50" spans="1:17" ht="15" customHeight="1">
      <c r="A50" s="55"/>
    </row>
    <row r="51" spans="1:17" ht="15" customHeight="1">
      <c r="A51" s="55"/>
    </row>
    <row r="52" spans="1:17" ht="15" customHeight="1">
      <c r="A52" s="55"/>
    </row>
    <row r="53" spans="1:17" ht="15" customHeight="1">
      <c r="A53" s="55"/>
    </row>
    <row r="54" spans="1:17" ht="15" customHeight="1"/>
    <row r="55" spans="1:17" ht="15" customHeight="1"/>
    <row r="56" spans="1:17" ht="15" customHeight="1"/>
    <row r="57" spans="1:17" ht="15" customHeight="1"/>
    <row r="58" spans="1:17" ht="15" customHeight="1"/>
    <row r="59" spans="1:17" ht="15" customHeight="1"/>
    <row r="60" spans="1:17" ht="15" customHeight="1"/>
    <row r="61" spans="1:17" ht="15" customHeight="1"/>
    <row r="62" spans="1:17" ht="15" customHeight="1">
      <c r="D62" s="61"/>
      <c r="E62" s="61"/>
      <c r="F62" s="61"/>
      <c r="G62" s="61"/>
      <c r="H62" s="61"/>
      <c r="I62" s="61"/>
      <c r="J62" s="61"/>
      <c r="K62" s="61"/>
      <c r="L62" s="61"/>
      <c r="M62" s="61"/>
      <c r="N62" s="61"/>
      <c r="O62" s="61"/>
      <c r="P62" s="61"/>
      <c r="Q62" s="61"/>
    </row>
    <row r="63" spans="1:17" ht="15" customHeight="1"/>
    <row r="64" spans="1:17"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sheetData>
  <mergeCells count="9">
    <mergeCell ref="A7:C7"/>
    <mergeCell ref="A1:Q1"/>
    <mergeCell ref="E4:J4"/>
    <mergeCell ref="E5:E6"/>
    <mergeCell ref="F5:I5"/>
    <mergeCell ref="J5:J6"/>
    <mergeCell ref="N3:Q3"/>
    <mergeCell ref="E3:M3"/>
    <mergeCell ref="K5:Q6"/>
  </mergeCells>
  <conditionalFormatting sqref="D46:Q48">
    <cfRule type="expression" dxfId="2" priority="1" stopIfTrue="1">
      <formula>ABS(D46)&gt;0</formula>
    </cfRule>
  </conditionalFormatting>
  <printOptions horizontalCentered="1"/>
  <pageMargins left="0.31496062992125984" right="0.31496062992125984" top="0.39370078740157483" bottom="0.39370078740157483" header="0.19685039370078741" footer="0.19685039370078741"/>
  <pageSetup scale="62" orientation="landscape" r:id="rId1"/>
  <headerFooter scaleWithDoc="0" alignWithMargins="0">
    <oddFooter>&amp;L&amp;"MetaBookLF-Roman,Italique"&amp;8National Bank of Canada - Supplementary Financial Information&amp;R&amp;"MetaBookLF-Roman,Italique"&amp;8page &amp;P</oddFooter>
  </headerFooter>
  <legacyDrawing r:id="rId2"/>
  <oleObjects>
    <oleObject progId="Word.Document.8" shapeId="532483" r:id="rId3"/>
  </oleObjects>
</worksheet>
</file>

<file path=xl/worksheets/sheet3.xml><?xml version="1.0" encoding="utf-8"?>
<worksheet xmlns="http://schemas.openxmlformats.org/spreadsheetml/2006/main" xmlns:r="http://schemas.openxmlformats.org/officeDocument/2006/relationships">
  <sheetPr codeName="Feuil2">
    <tabColor rgb="FFCCFFCC"/>
    <pageSetUpPr fitToPage="1"/>
  </sheetPr>
  <dimension ref="A1:N34"/>
  <sheetViews>
    <sheetView showGridLines="0" view="pageBreakPreview" zoomScale="85" zoomScaleNormal="85" zoomScaleSheetLayoutView="85" workbookViewId="0">
      <selection activeCell="F11" sqref="F11"/>
    </sheetView>
  </sheetViews>
  <sheetFormatPr baseColWidth="10" defaultColWidth="8.88671875" defaultRowHeight="15"/>
  <cols>
    <col min="1" max="8" width="8.88671875" style="19"/>
    <col min="9" max="9" width="9.5546875" style="19" customWidth="1"/>
    <col min="10" max="10" width="22" style="19" customWidth="1"/>
    <col min="11" max="11" width="10.88671875" style="19" customWidth="1"/>
    <col min="12" max="16384" width="8.88671875" style="19"/>
  </cols>
  <sheetData>
    <row r="1" spans="1:14" ht="27" customHeight="1">
      <c r="A1" s="2576" t="s">
        <v>100</v>
      </c>
      <c r="B1" s="2576"/>
      <c r="C1" s="2576"/>
      <c r="D1" s="2576"/>
      <c r="E1" s="2576"/>
      <c r="F1" s="2576"/>
      <c r="G1" s="2576"/>
      <c r="H1" s="2576"/>
      <c r="I1" s="2576"/>
      <c r="J1" s="2576"/>
      <c r="K1" s="2576"/>
    </row>
    <row r="2" spans="1:14" ht="12" customHeight="1">
      <c r="A2" s="610"/>
      <c r="B2" s="610"/>
      <c r="C2" s="610"/>
      <c r="D2" s="610"/>
      <c r="E2" s="610"/>
      <c r="F2" s="610"/>
      <c r="G2" s="610"/>
      <c r="H2" s="610"/>
      <c r="I2" s="610"/>
      <c r="J2" s="610"/>
      <c r="K2" s="610"/>
    </row>
    <row r="3" spans="1:14" ht="18" customHeight="1">
      <c r="A3" s="20"/>
      <c r="B3" s="20"/>
      <c r="C3" s="20"/>
      <c r="D3" s="20"/>
      <c r="E3" s="20"/>
      <c r="F3" s="20"/>
      <c r="G3" s="20"/>
      <c r="H3" s="20"/>
      <c r="I3" s="20"/>
      <c r="J3" s="20"/>
      <c r="K3" s="20"/>
    </row>
    <row r="4" spans="1:14" ht="18" customHeight="1">
      <c r="A4" s="611" t="s">
        <v>386</v>
      </c>
      <c r="K4" s="19" t="s">
        <v>36</v>
      </c>
      <c r="M4" s="612"/>
      <c r="N4" s="612"/>
    </row>
    <row r="5" spans="1:14" ht="18" customHeight="1">
      <c r="A5" s="611" t="s">
        <v>174</v>
      </c>
      <c r="K5" s="19" t="s">
        <v>101</v>
      </c>
    </row>
    <row r="6" spans="1:14" ht="18" customHeight="1">
      <c r="A6" s="18" t="s">
        <v>154</v>
      </c>
      <c r="K6" s="19" t="s">
        <v>69</v>
      </c>
    </row>
    <row r="7" spans="1:14" ht="18" customHeight="1">
      <c r="A7" s="18" t="s">
        <v>619</v>
      </c>
      <c r="K7" s="19" t="s">
        <v>144</v>
      </c>
    </row>
    <row r="8" spans="1:14" ht="18" customHeight="1">
      <c r="A8" s="18" t="s">
        <v>524</v>
      </c>
      <c r="K8" s="19" t="s">
        <v>689</v>
      </c>
    </row>
    <row r="9" spans="1:14" ht="18" customHeight="1">
      <c r="A9" s="1988" t="s">
        <v>659</v>
      </c>
      <c r="B9" s="1989"/>
      <c r="C9" s="1989"/>
      <c r="D9" s="1989"/>
      <c r="E9" s="1989"/>
      <c r="F9" s="1989"/>
      <c r="G9" s="1989"/>
      <c r="H9" s="1989"/>
      <c r="I9" s="1989"/>
      <c r="K9" s="19" t="s">
        <v>141</v>
      </c>
    </row>
    <row r="10" spans="1:14" ht="18" customHeight="1">
      <c r="A10" s="18" t="s">
        <v>86</v>
      </c>
      <c r="K10" s="19" t="s">
        <v>51</v>
      </c>
    </row>
    <row r="11" spans="1:14" ht="18" customHeight="1">
      <c r="A11" s="18" t="s">
        <v>525</v>
      </c>
      <c r="K11" s="19" t="s">
        <v>46</v>
      </c>
    </row>
    <row r="12" spans="1:14" ht="18" customHeight="1">
      <c r="A12" s="18" t="s">
        <v>253</v>
      </c>
      <c r="K12" s="19" t="s">
        <v>37</v>
      </c>
    </row>
    <row r="13" spans="1:14" ht="18" customHeight="1">
      <c r="A13" s="18" t="s">
        <v>259</v>
      </c>
      <c r="K13" s="19" t="s">
        <v>38</v>
      </c>
    </row>
    <row r="14" spans="1:14" ht="18" customHeight="1">
      <c r="A14" s="18" t="s">
        <v>526</v>
      </c>
      <c r="K14" s="19" t="s">
        <v>369</v>
      </c>
    </row>
    <row r="15" spans="1:14" ht="18" customHeight="1">
      <c r="A15" s="18" t="s">
        <v>361</v>
      </c>
      <c r="K15" s="19" t="s">
        <v>370</v>
      </c>
    </row>
    <row r="16" spans="1:14" ht="18" customHeight="1">
      <c r="A16" s="18" t="s">
        <v>140</v>
      </c>
      <c r="K16" s="19" t="s">
        <v>690</v>
      </c>
    </row>
    <row r="17" spans="1:11" ht="18" customHeight="1">
      <c r="A17" s="18" t="s">
        <v>188</v>
      </c>
    </row>
    <row r="18" spans="1:11" ht="18" customHeight="1">
      <c r="A18" s="19" t="s">
        <v>205</v>
      </c>
      <c r="K18" s="19" t="s">
        <v>691</v>
      </c>
    </row>
    <row r="19" spans="1:11" ht="18" customHeight="1">
      <c r="A19" s="19" t="s">
        <v>251</v>
      </c>
      <c r="K19" s="19" t="s">
        <v>692</v>
      </c>
    </row>
    <row r="20" spans="1:11" ht="18" customHeight="1">
      <c r="A20" s="19" t="s">
        <v>204</v>
      </c>
      <c r="K20" s="19" t="s">
        <v>387</v>
      </c>
    </row>
    <row r="21" spans="1:11" ht="18" customHeight="1">
      <c r="A21" s="19" t="s">
        <v>464</v>
      </c>
      <c r="K21" s="19" t="s">
        <v>388</v>
      </c>
    </row>
    <row r="22" spans="1:11" ht="18" customHeight="1">
      <c r="A22" s="19" t="s">
        <v>202</v>
      </c>
      <c r="K22" s="19" t="s">
        <v>693</v>
      </c>
    </row>
    <row r="23" spans="1:11" ht="18" customHeight="1">
      <c r="A23" s="19" t="s">
        <v>601</v>
      </c>
      <c r="K23" s="19" t="s">
        <v>694</v>
      </c>
    </row>
    <row r="24" spans="1:11" ht="18" customHeight="1">
      <c r="A24" s="18" t="s">
        <v>430</v>
      </c>
    </row>
    <row r="25" spans="1:11" ht="18" customHeight="1">
      <c r="A25" s="19" t="s">
        <v>411</v>
      </c>
      <c r="K25" s="19" t="s">
        <v>695</v>
      </c>
    </row>
    <row r="26" spans="1:11" ht="18" customHeight="1">
      <c r="A26" s="19" t="s">
        <v>520</v>
      </c>
      <c r="K26" s="19" t="s">
        <v>697</v>
      </c>
    </row>
    <row r="27" spans="1:11" ht="18" customHeight="1">
      <c r="A27" s="19" t="s">
        <v>394</v>
      </c>
      <c r="K27" s="19" t="s">
        <v>696</v>
      </c>
    </row>
    <row r="28" spans="1:11" ht="18" customHeight="1"/>
    <row r="29" spans="1:11" ht="18" customHeight="1"/>
    <row r="30" spans="1:11" ht="18" customHeight="1"/>
    <row r="31" spans="1:11" ht="18" customHeight="1"/>
    <row r="32" spans="1:11" ht="18" customHeight="1"/>
    <row r="33" spans="1:11" ht="18" customHeight="1" thickBot="1">
      <c r="A33" s="257"/>
      <c r="B33" s="482"/>
      <c r="C33" s="482"/>
      <c r="D33" s="482"/>
      <c r="E33" s="482"/>
      <c r="F33" s="482"/>
      <c r="G33" s="482"/>
      <c r="H33" s="482"/>
      <c r="I33" s="482"/>
      <c r="J33" s="482"/>
      <c r="K33" s="482"/>
    </row>
    <row r="34" spans="1:11" ht="18" customHeight="1">
      <c r="A34" s="2577" t="s">
        <v>96</v>
      </c>
      <c r="B34" s="2577"/>
      <c r="C34" s="2577"/>
      <c r="D34" s="2577"/>
      <c r="E34" s="2577"/>
      <c r="F34" s="2577"/>
      <c r="G34" s="2577"/>
      <c r="H34" s="2577"/>
      <c r="I34" s="2577"/>
      <c r="J34" s="2577"/>
      <c r="K34" s="2577"/>
    </row>
  </sheetData>
  <customSheetViews>
    <customSheetView guid="{6E56944C-2EC7-4E86-A58B-8D822666CEE1}" showGridLines="0" showRuler="0">
      <selection activeCell="B24" sqref="B24"/>
      <pageMargins left="0.74803149606299213" right="0.74803149606299213" top="0.43307086614173229" bottom="0.51181102362204722" header="0.51181102362204722" footer="0.51181102362204722"/>
      <pageSetup orientation="landscape" r:id="rId1"/>
      <headerFooter alignWithMargins="0"/>
    </customSheetView>
  </customSheetViews>
  <mergeCells count="2">
    <mergeCell ref="A1:K1"/>
    <mergeCell ref="A34:K34"/>
  </mergeCells>
  <phoneticPr fontId="14" type="noConversion"/>
  <printOptions horizontalCentered="1"/>
  <pageMargins left="0.31496062992125984" right="0.31496062992125984" top="0.39370078740157483" bottom="0.39370078740157483" header="0.23622047244094491" footer="0"/>
  <pageSetup scale="92" orientation="landscape" r:id="rId2"/>
  <headerFooter alignWithMargins="0"/>
  <legacyDrawing r:id="rId3"/>
  <oleObjects>
    <oleObject progId="Word.Document.8" shapeId="3092" r:id="rId4"/>
  </oleObjects>
</worksheet>
</file>

<file path=xl/worksheets/sheet4.xml><?xml version="1.0" encoding="utf-8"?>
<worksheet xmlns="http://schemas.openxmlformats.org/spreadsheetml/2006/main" xmlns:r="http://schemas.openxmlformats.org/officeDocument/2006/relationships">
  <sheetPr codeName="Feuil3">
    <tabColor rgb="FFCCFFCC"/>
    <pageSetUpPr fitToPage="1"/>
  </sheetPr>
  <dimension ref="A1:T54"/>
  <sheetViews>
    <sheetView showGridLines="0" showZeros="0" view="pageBreakPreview" zoomScale="74" zoomScaleNormal="85" zoomScaleSheetLayoutView="74" workbookViewId="0">
      <selection activeCell="G15" sqref="G15"/>
    </sheetView>
  </sheetViews>
  <sheetFormatPr baseColWidth="10" defaultColWidth="8.88671875" defaultRowHeight="15"/>
  <cols>
    <col min="1" max="1" width="16.88671875" style="3" customWidth="1"/>
    <col min="2" max="2" width="7.77734375" style="3" customWidth="1"/>
    <col min="3" max="3" width="8.88671875" style="3" customWidth="1"/>
    <col min="4" max="4" width="29.5546875" style="3" customWidth="1"/>
    <col min="5" max="5" width="8.77734375" style="3" hidden="1" customWidth="1"/>
    <col min="6" max="6" width="8.77734375" style="19" hidden="1" customWidth="1"/>
    <col min="7" max="9" width="8.77734375" style="3" customWidth="1"/>
    <col min="10" max="10" width="8.77734375" style="19" customWidth="1"/>
    <col min="11" max="13" width="8.77734375" style="3" customWidth="1"/>
    <col min="14" max="14" width="8.77734375" style="19" customWidth="1"/>
    <col min="15" max="20" width="8.77734375" style="3" customWidth="1"/>
    <col min="21" max="21" width="1.77734375" style="3" customWidth="1"/>
    <col min="22" max="16384" width="8.88671875" style="3"/>
  </cols>
  <sheetData>
    <row r="1" spans="1:20" ht="33" customHeight="1">
      <c r="A1" s="2578" t="s">
        <v>386</v>
      </c>
      <c r="B1" s="2578"/>
      <c r="C1" s="2578"/>
      <c r="D1" s="2578"/>
      <c r="E1" s="2578"/>
      <c r="F1" s="2578"/>
      <c r="G1" s="2578"/>
      <c r="H1" s="2578"/>
      <c r="I1" s="2578"/>
      <c r="J1" s="2578"/>
      <c r="K1" s="2578"/>
      <c r="L1" s="2578"/>
      <c r="M1" s="2578"/>
      <c r="N1" s="2578"/>
      <c r="O1" s="2578"/>
      <c r="P1" s="2578"/>
      <c r="Q1" s="2578"/>
      <c r="R1" s="2578"/>
      <c r="S1" s="2578"/>
      <c r="T1" s="2578"/>
    </row>
    <row r="2" spans="1:20" ht="12" customHeight="1" thickBot="1">
      <c r="B2" s="14"/>
      <c r="C2" s="14"/>
      <c r="D2" s="14"/>
      <c r="E2" s="14"/>
      <c r="F2" s="20"/>
      <c r="G2" s="14"/>
      <c r="H2" s="14"/>
      <c r="I2" s="14"/>
      <c r="J2" s="20"/>
      <c r="K2" s="14"/>
      <c r="L2" s="14"/>
      <c r="M2" s="14"/>
      <c r="N2" s="20"/>
      <c r="O2" s="14"/>
      <c r="P2" s="14"/>
      <c r="Q2" s="14"/>
      <c r="R2" s="14"/>
      <c r="S2" s="358"/>
      <c r="T2" s="20"/>
    </row>
    <row r="3" spans="1:20" s="232" customFormat="1" ht="17.25" customHeight="1">
      <c r="A3" s="1085" t="s">
        <v>152</v>
      </c>
      <c r="B3" s="1085"/>
      <c r="C3" s="1084"/>
      <c r="D3" s="1248"/>
      <c r="E3" s="2579">
        <v>2017</v>
      </c>
      <c r="F3" s="2580"/>
      <c r="G3" s="2580"/>
      <c r="H3" s="2581"/>
      <c r="I3" s="2579">
        <v>2016</v>
      </c>
      <c r="J3" s="2580"/>
      <c r="K3" s="2580"/>
      <c r="L3" s="2581"/>
      <c r="M3" s="2579">
        <v>2015</v>
      </c>
      <c r="N3" s="2580"/>
      <c r="O3" s="2580"/>
      <c r="P3" s="2581"/>
      <c r="Q3" s="2579" t="s">
        <v>187</v>
      </c>
      <c r="R3" s="2582"/>
      <c r="S3" s="2579" t="s">
        <v>658</v>
      </c>
      <c r="T3" s="2582"/>
    </row>
    <row r="4" spans="1:20" ht="17.25" customHeight="1" thickBot="1">
      <c r="A4" s="19" t="s">
        <v>590</v>
      </c>
      <c r="B4" s="1084"/>
      <c r="C4" s="195"/>
      <c r="D4" s="513"/>
      <c r="E4" s="586" t="s">
        <v>1</v>
      </c>
      <c r="F4" s="605" t="s">
        <v>2</v>
      </c>
      <c r="G4" s="587" t="s">
        <v>3</v>
      </c>
      <c r="H4" s="589" t="s">
        <v>4</v>
      </c>
      <c r="I4" s="586" t="s">
        <v>1</v>
      </c>
      <c r="J4" s="605" t="s">
        <v>2</v>
      </c>
      <c r="K4" s="587" t="s">
        <v>3</v>
      </c>
      <c r="L4" s="589" t="s">
        <v>4</v>
      </c>
      <c r="M4" s="586" t="s">
        <v>1</v>
      </c>
      <c r="N4" s="605" t="s">
        <v>2</v>
      </c>
      <c r="O4" s="587" t="s">
        <v>3</v>
      </c>
      <c r="P4" s="589" t="s">
        <v>4</v>
      </c>
      <c r="Q4" s="816">
        <v>2017</v>
      </c>
      <c r="R4" s="587">
        <v>2016</v>
      </c>
      <c r="S4" s="1626">
        <v>2016</v>
      </c>
      <c r="T4" s="589">
        <v>2015</v>
      </c>
    </row>
    <row r="5" spans="1:20" s="19" customFormat="1" ht="17.25" customHeight="1">
      <c r="A5" s="1249" t="s">
        <v>147</v>
      </c>
      <c r="B5" s="1242"/>
      <c r="C5" s="1242"/>
      <c r="D5" s="1242"/>
      <c r="E5" s="1161">
        <f>+ER!D14</f>
        <v>0</v>
      </c>
      <c r="F5" s="2238">
        <f>+ER!E14</f>
        <v>0</v>
      </c>
      <c r="G5" s="2415">
        <v>484</v>
      </c>
      <c r="H5" s="2416">
        <v>497</v>
      </c>
      <c r="I5" s="1161">
        <v>307</v>
      </c>
      <c r="J5" s="2417">
        <v>478</v>
      </c>
      <c r="K5" s="2418">
        <v>210</v>
      </c>
      <c r="L5" s="2419">
        <v>261</v>
      </c>
      <c r="M5" s="1161">
        <v>347</v>
      </c>
      <c r="N5" s="1403">
        <v>453</v>
      </c>
      <c r="O5" s="1403">
        <v>404</v>
      </c>
      <c r="P5" s="2419">
        <v>415</v>
      </c>
      <c r="Q5" s="1161">
        <v>981</v>
      </c>
      <c r="R5" s="2420">
        <v>471</v>
      </c>
      <c r="S5" s="2421">
        <v>1256</v>
      </c>
      <c r="T5" s="2419">
        <v>1619</v>
      </c>
    </row>
    <row r="6" spans="1:20" s="19" customFormat="1" ht="9.9499999999999993" customHeight="1">
      <c r="A6" s="1241"/>
      <c r="B6" s="195"/>
      <c r="C6" s="195"/>
      <c r="D6" s="195"/>
      <c r="E6" s="1561"/>
      <c r="F6" s="2239"/>
      <c r="G6" s="2422"/>
      <c r="H6" s="2423"/>
      <c r="I6" s="1561"/>
      <c r="J6" s="2424"/>
      <c r="K6" s="2425"/>
      <c r="L6" s="2426"/>
      <c r="M6" s="1561"/>
      <c r="N6" s="2424"/>
      <c r="O6" s="2425"/>
      <c r="P6" s="2426"/>
      <c r="Q6" s="1561"/>
      <c r="R6" s="2427"/>
      <c r="S6" s="2428"/>
      <c r="T6" s="2426"/>
    </row>
    <row r="7" spans="1:20" s="19" customFormat="1" ht="17.25" customHeight="1">
      <c r="A7" s="1241" t="s">
        <v>39</v>
      </c>
      <c r="B7" s="195"/>
      <c r="C7" s="595" t="s">
        <v>40</v>
      </c>
      <c r="D7" s="195"/>
      <c r="E7" s="1562"/>
      <c r="F7" s="2240"/>
      <c r="G7" s="2244">
        <v>1.3</v>
      </c>
      <c r="H7" s="2242">
        <v>1.35</v>
      </c>
      <c r="I7" s="1562">
        <v>0.79</v>
      </c>
      <c r="J7" s="1566">
        <v>1.32</v>
      </c>
      <c r="K7" s="1564">
        <v>0.52</v>
      </c>
      <c r="L7" s="1998">
        <v>0.68</v>
      </c>
      <c r="M7" s="1562">
        <v>0.96</v>
      </c>
      <c r="N7" s="1404">
        <v>1.29</v>
      </c>
      <c r="O7" s="1404">
        <v>1.1399999999999999</v>
      </c>
      <c r="P7" s="1998">
        <v>1.17</v>
      </c>
      <c r="Q7" s="1562">
        <v>2.6500000000000004</v>
      </c>
      <c r="R7" s="2429">
        <v>1.2000000000000002</v>
      </c>
      <c r="S7" s="2430">
        <v>3.3100000000000005</v>
      </c>
      <c r="T7" s="1998">
        <v>4.5599999999999996</v>
      </c>
    </row>
    <row r="8" spans="1:20" s="19" customFormat="1" ht="17.25" customHeight="1">
      <c r="A8" s="1243"/>
      <c r="B8" s="195"/>
      <c r="C8" s="595" t="s">
        <v>84</v>
      </c>
      <c r="D8" s="195"/>
      <c r="E8" s="1562"/>
      <c r="F8" s="2240"/>
      <c r="G8" s="2244">
        <v>1.28</v>
      </c>
      <c r="H8" s="2242">
        <v>1.34</v>
      </c>
      <c r="I8" s="1562">
        <v>0.78</v>
      </c>
      <c r="J8" s="1566">
        <v>1.31</v>
      </c>
      <c r="K8" s="1564">
        <v>0.52</v>
      </c>
      <c r="L8" s="1998">
        <v>0.67</v>
      </c>
      <c r="M8" s="1562">
        <v>0.95</v>
      </c>
      <c r="N8" s="1404">
        <v>1.28</v>
      </c>
      <c r="O8" s="1404">
        <v>1.1299999999999999</v>
      </c>
      <c r="P8" s="1998">
        <v>1.1599999999999999</v>
      </c>
      <c r="Q8" s="1562">
        <v>2.62</v>
      </c>
      <c r="R8" s="2429">
        <v>1.19</v>
      </c>
      <c r="S8" s="2430">
        <v>3.2899999999999996</v>
      </c>
      <c r="T8" s="1998">
        <v>4.51</v>
      </c>
    </row>
    <row r="9" spans="1:20" s="19" customFormat="1" ht="9.9499999999999993" customHeight="1">
      <c r="A9" s="1240"/>
      <c r="B9" s="195"/>
      <c r="C9" s="195"/>
      <c r="D9" s="195"/>
      <c r="E9" s="1240"/>
      <c r="F9" s="1627"/>
      <c r="G9" s="2245"/>
      <c r="H9" s="2243"/>
      <c r="I9" s="1240"/>
      <c r="J9" s="1406"/>
      <c r="K9" s="1405"/>
      <c r="L9" s="513"/>
      <c r="M9" s="1240"/>
      <c r="N9" s="1406"/>
      <c r="O9" s="1405"/>
      <c r="P9" s="513"/>
      <c r="Q9" s="1240"/>
      <c r="R9" s="2431"/>
      <c r="S9" s="2432"/>
      <c r="T9" s="513"/>
    </row>
    <row r="10" spans="1:20" s="19" customFormat="1" ht="17.25" customHeight="1" thickBot="1">
      <c r="A10" s="57" t="s">
        <v>5</v>
      </c>
      <c r="B10" s="504"/>
      <c r="C10" s="504"/>
      <c r="D10" s="504"/>
      <c r="E10" s="1567"/>
      <c r="F10" s="2241"/>
      <c r="G10" s="2433">
        <v>0.1787</v>
      </c>
      <c r="H10" s="2434">
        <v>0.18379999999999999</v>
      </c>
      <c r="I10" s="1567">
        <v>0.10970000000000001</v>
      </c>
      <c r="J10" s="2435">
        <v>0.18709999999999999</v>
      </c>
      <c r="K10" s="2436">
        <v>7.6999999999999999E-2</v>
      </c>
      <c r="L10" s="2437">
        <v>9.4600000000000004E-2</v>
      </c>
      <c r="M10" s="1567">
        <v>0.1363</v>
      </c>
      <c r="N10" s="2438">
        <v>0.1875</v>
      </c>
      <c r="O10" s="2438">
        <v>0.1759</v>
      </c>
      <c r="P10" s="2437">
        <v>0.17760000000000001</v>
      </c>
      <c r="Q10" s="1567">
        <v>0.18129226519337016</v>
      </c>
      <c r="R10" s="1999">
        <v>8.5896703296703292E-2</v>
      </c>
      <c r="S10" s="2439">
        <v>0.1173191256830601</v>
      </c>
      <c r="T10" s="2437">
        <v>0.16927095890410959</v>
      </c>
    </row>
    <row r="11" spans="1:20" s="19" customFormat="1" ht="9.9499999999999993" customHeight="1">
      <c r="A11" s="195"/>
      <c r="B11" s="195"/>
      <c r="C11" s="195"/>
      <c r="D11" s="195"/>
      <c r="E11" s="195"/>
      <c r="F11" s="195"/>
      <c r="G11" s="195"/>
      <c r="H11" s="606"/>
      <c r="I11" s="195"/>
      <c r="J11" s="195"/>
      <c r="K11" s="195"/>
      <c r="L11" s="606"/>
      <c r="M11" s="195"/>
      <c r="N11" s="195"/>
      <c r="O11" s="195"/>
      <c r="P11" s="606"/>
      <c r="Q11" s="607"/>
      <c r="R11" s="607"/>
      <c r="S11" s="607"/>
      <c r="T11" s="607"/>
    </row>
    <row r="12" spans="1:20" s="19" customFormat="1" ht="17.25" customHeight="1" thickBot="1">
      <c r="A12" s="367" t="s">
        <v>85</v>
      </c>
      <c r="B12" s="195"/>
      <c r="C12" s="195"/>
      <c r="D12" s="195"/>
      <c r="E12" s="195"/>
      <c r="F12" s="195"/>
      <c r="G12" s="195"/>
      <c r="H12" s="606"/>
      <c r="I12" s="195"/>
      <c r="J12" s="195"/>
      <c r="K12" s="195"/>
      <c r="L12" s="606"/>
      <c r="M12" s="195"/>
      <c r="N12" s="195"/>
      <c r="O12" s="195"/>
      <c r="P12" s="606"/>
      <c r="Q12" s="606"/>
      <c r="R12" s="606"/>
      <c r="S12" s="606"/>
      <c r="T12" s="606"/>
    </row>
    <row r="13" spans="1:20" s="19" customFormat="1" ht="17.25" customHeight="1">
      <c r="A13" s="1251" t="s">
        <v>147</v>
      </c>
      <c r="B13" s="590"/>
      <c r="C13" s="590"/>
      <c r="D13" s="590"/>
      <c r="E13" s="1188">
        <f>+Segments3!D26</f>
        <v>0</v>
      </c>
      <c r="F13" s="2020">
        <f>+Segments3!E26</f>
        <v>0</v>
      </c>
      <c r="G13" s="1853">
        <v>492</v>
      </c>
      <c r="H13" s="2440">
        <v>502</v>
      </c>
      <c r="I13" s="854">
        <v>463</v>
      </c>
      <c r="J13" s="851">
        <v>486</v>
      </c>
      <c r="K13" s="2000">
        <v>237</v>
      </c>
      <c r="L13" s="923">
        <v>427</v>
      </c>
      <c r="M13" s="854">
        <v>417</v>
      </c>
      <c r="N13" s="851">
        <v>444</v>
      </c>
      <c r="O13" s="851">
        <v>411</v>
      </c>
      <c r="P13" s="923">
        <v>410</v>
      </c>
      <c r="Q13" s="854">
        <v>994</v>
      </c>
      <c r="R13" s="2001">
        <v>664</v>
      </c>
      <c r="S13" s="1224">
        <v>1613</v>
      </c>
      <c r="T13" s="1223">
        <v>1682</v>
      </c>
    </row>
    <row r="14" spans="1:20" s="19" customFormat="1" ht="9.9499999999999993" customHeight="1">
      <c r="A14" s="54"/>
      <c r="B14" s="195"/>
      <c r="C14" s="195"/>
      <c r="D14" s="195"/>
      <c r="E14" s="1568"/>
      <c r="F14" s="2246"/>
      <c r="G14" s="2441"/>
      <c r="H14" s="2423"/>
      <c r="I14" s="2442"/>
      <c r="J14" s="2443"/>
      <c r="K14" s="2444"/>
      <c r="L14" s="2426"/>
      <c r="M14" s="2442"/>
      <c r="N14" s="2424"/>
      <c r="O14" s="2425"/>
      <c r="P14" s="2426"/>
      <c r="Q14" s="2442"/>
      <c r="R14" s="2445"/>
      <c r="S14" s="2446"/>
      <c r="T14" s="2426"/>
    </row>
    <row r="15" spans="1:20" s="19" customFormat="1" ht="17.25" customHeight="1">
      <c r="A15" s="54" t="s">
        <v>39</v>
      </c>
      <c r="B15" s="195"/>
      <c r="C15" s="595" t="s">
        <v>40</v>
      </c>
      <c r="D15" s="195"/>
      <c r="E15" s="1569"/>
      <c r="F15" s="2247"/>
      <c r="G15" s="2447">
        <v>1.32</v>
      </c>
      <c r="H15" s="2242">
        <v>1.37</v>
      </c>
      <c r="I15" s="857">
        <v>1.25</v>
      </c>
      <c r="J15" s="1404">
        <v>1.35</v>
      </c>
      <c r="K15" s="2002">
        <v>0.61</v>
      </c>
      <c r="L15" s="1998">
        <v>1.18</v>
      </c>
      <c r="M15" s="857">
        <v>1.17</v>
      </c>
      <c r="N15" s="1404">
        <v>1.27</v>
      </c>
      <c r="O15" s="1404">
        <v>1.1599999999999999</v>
      </c>
      <c r="P15" s="1998">
        <v>1.1499999999999999</v>
      </c>
      <c r="Q15" s="1562">
        <v>2.6900000000000004</v>
      </c>
      <c r="R15" s="2448">
        <v>1.78</v>
      </c>
      <c r="S15" s="2449">
        <v>4.38</v>
      </c>
      <c r="T15" s="1998">
        <v>4.75</v>
      </c>
    </row>
    <row r="16" spans="1:20" s="19" customFormat="1" ht="17.25" customHeight="1">
      <c r="A16" s="363"/>
      <c r="B16" s="195"/>
      <c r="C16" s="595" t="s">
        <v>84</v>
      </c>
      <c r="D16" s="195"/>
      <c r="E16" s="1569"/>
      <c r="F16" s="2247"/>
      <c r="G16" s="2447">
        <v>1.3</v>
      </c>
      <c r="H16" s="2242">
        <v>1.35</v>
      </c>
      <c r="I16" s="857">
        <v>1.24</v>
      </c>
      <c r="J16" s="1404">
        <v>1.33</v>
      </c>
      <c r="K16" s="2002">
        <v>0.6</v>
      </c>
      <c r="L16" s="1998">
        <v>1.17</v>
      </c>
      <c r="M16" s="857">
        <v>1.1599999999999999</v>
      </c>
      <c r="N16" s="1404">
        <v>1.25</v>
      </c>
      <c r="O16" s="1404">
        <v>1.1499999999999999</v>
      </c>
      <c r="P16" s="1998">
        <v>1.1399999999999999</v>
      </c>
      <c r="Q16" s="1562">
        <v>2.6500000000000004</v>
      </c>
      <c r="R16" s="2448">
        <v>1.77</v>
      </c>
      <c r="S16" s="2449">
        <v>4.3499999999999996</v>
      </c>
      <c r="T16" s="1998">
        <v>4.7</v>
      </c>
    </row>
    <row r="17" spans="1:20" s="19" customFormat="1" ht="9.9499999999999993" customHeight="1">
      <c r="A17" s="54"/>
      <c r="B17" s="195"/>
      <c r="C17" s="195"/>
      <c r="D17" s="195"/>
      <c r="E17" s="1241"/>
      <c r="F17" s="2248"/>
      <c r="G17" s="2450"/>
      <c r="H17" s="2243"/>
      <c r="I17" s="54"/>
      <c r="J17" s="1152"/>
      <c r="K17" s="1315"/>
      <c r="L17" s="513"/>
      <c r="M17" s="54"/>
      <c r="N17" s="1406"/>
      <c r="O17" s="1405"/>
      <c r="P17" s="513"/>
      <c r="Q17" s="54"/>
      <c r="R17" s="1627"/>
      <c r="S17" s="2451"/>
      <c r="T17" s="513"/>
    </row>
    <row r="18" spans="1:20" s="19" customFormat="1" ht="17.25" customHeight="1">
      <c r="A18" s="54" t="s">
        <v>5</v>
      </c>
      <c r="B18" s="195"/>
      <c r="C18" s="195"/>
      <c r="D18" s="195"/>
      <c r="E18" s="1340"/>
      <c r="F18" s="2249"/>
      <c r="G18" s="2452">
        <v>0.1817</v>
      </c>
      <c r="H18" s="2250">
        <v>0.18609999999999999</v>
      </c>
      <c r="I18" s="856">
        <v>0.1736</v>
      </c>
      <c r="J18" s="1409">
        <v>0.1903</v>
      </c>
      <c r="K18" s="2003">
        <v>8.8900000000000007E-2</v>
      </c>
      <c r="L18" s="2004">
        <v>0.1656</v>
      </c>
      <c r="M18" s="856">
        <v>0.16619999999999999</v>
      </c>
      <c r="N18" s="1409">
        <v>0.18390000000000001</v>
      </c>
      <c r="O18" s="1409">
        <v>0.17879999999999999</v>
      </c>
      <c r="P18" s="2004">
        <v>0.17469999999999999</v>
      </c>
      <c r="Q18" s="856">
        <v>0.18393646408839781</v>
      </c>
      <c r="R18" s="2005">
        <v>0.12767142857142857</v>
      </c>
      <c r="S18" s="2006">
        <v>0.15495901639344262</v>
      </c>
      <c r="T18" s="2004">
        <v>0.17587616438356163</v>
      </c>
    </row>
    <row r="19" spans="1:20" s="19" customFormat="1" ht="17.25" customHeight="1">
      <c r="A19" s="1241" t="s">
        <v>592</v>
      </c>
      <c r="B19" s="195"/>
      <c r="C19" s="195"/>
      <c r="D19" s="195"/>
      <c r="E19" s="1340" t="e">
        <f>+'Detailed Info'!C26/('Detailed Info'!C25)</f>
        <v>#DIV/0!</v>
      </c>
      <c r="F19" s="2249" t="e">
        <f>+'Detailed Info'!D26/('Detailed Info'!D25)</f>
        <v>#DIV/0!</v>
      </c>
      <c r="G19" s="2452">
        <v>0.56590084643288996</v>
      </c>
      <c r="H19" s="2250">
        <v>0.56531927357937906</v>
      </c>
      <c r="I19" s="1570">
        <v>0.5845588235294118</v>
      </c>
      <c r="J19" s="1409">
        <v>0.57888198757763976</v>
      </c>
      <c r="K19" s="2003">
        <v>0.57796947577969471</v>
      </c>
      <c r="L19" s="2004">
        <v>0.58562091503267977</v>
      </c>
      <c r="M19" s="1570">
        <v>0.58995247793618466</v>
      </c>
      <c r="N19" s="2453">
        <v>0.57952350289761756</v>
      </c>
      <c r="O19" s="2453">
        <v>0.58717434869739482</v>
      </c>
      <c r="P19" s="2004">
        <v>0.5873886223440713</v>
      </c>
      <c r="Q19" s="1570">
        <v>0.56560547456114252</v>
      </c>
      <c r="R19" s="2005">
        <v>0.58182416858742181</v>
      </c>
      <c r="S19" s="1340">
        <v>0.58178053830227738</v>
      </c>
      <c r="T19" s="2454">
        <v>0.58592443998662658</v>
      </c>
    </row>
    <row r="20" spans="1:20" s="19" customFormat="1" ht="17.25" customHeight="1" thickBot="1">
      <c r="A20" s="1250" t="s">
        <v>593</v>
      </c>
      <c r="B20" s="504"/>
      <c r="C20" s="504"/>
      <c r="D20" s="504"/>
      <c r="E20" s="1571">
        <f>'Detailed Info'!C34</f>
        <v>0</v>
      </c>
      <c r="F20" s="1999">
        <f>'Detailed Info'!D34</f>
        <v>0</v>
      </c>
      <c r="G20" s="2455">
        <v>0.25679758308157102</v>
      </c>
      <c r="H20" s="2434">
        <v>0.26392961876832843</v>
      </c>
      <c r="I20" s="2456">
        <v>0.25201938610662361</v>
      </c>
      <c r="J20" s="2438">
        <v>0.23222748815165878</v>
      </c>
      <c r="K20" s="2457">
        <v>0.25705329153605017</v>
      </c>
      <c r="L20" s="2437">
        <v>0.2521891418563923</v>
      </c>
      <c r="M20" s="2456">
        <v>0.23204419889502761</v>
      </c>
      <c r="N20" s="2458">
        <v>0.25628140703517588</v>
      </c>
      <c r="O20" s="2458">
        <v>0.26737967914438504</v>
      </c>
      <c r="P20" s="2437">
        <v>0.2518248175182482</v>
      </c>
      <c r="Q20" s="2456">
        <v>0.26041666666666669</v>
      </c>
      <c r="R20" s="1999">
        <v>0.25393258426966292</v>
      </c>
      <c r="S20" s="1567">
        <v>0.2469654528478058</v>
      </c>
      <c r="T20" s="2459">
        <v>0.25211204979991109</v>
      </c>
    </row>
    <row r="21" spans="1:20" s="19" customFormat="1" ht="9.9499999999999993" customHeight="1" thickBot="1">
      <c r="A21" s="195"/>
      <c r="B21" s="195"/>
      <c r="C21" s="195"/>
      <c r="D21" s="195"/>
      <c r="E21" s="195"/>
      <c r="F21" s="195"/>
      <c r="G21" s="195"/>
      <c r="H21" s="579"/>
      <c r="I21" s="195"/>
      <c r="J21" s="195"/>
      <c r="K21" s="195"/>
      <c r="L21" s="579"/>
      <c r="M21" s="195"/>
      <c r="N21" s="195"/>
      <c r="O21" s="195"/>
      <c r="P21" s="579"/>
      <c r="Q21" s="608"/>
      <c r="R21" s="608"/>
      <c r="S21" s="608"/>
      <c r="T21" s="608"/>
    </row>
    <row r="22" spans="1:20" s="19" customFormat="1" ht="17.25" customHeight="1">
      <c r="A22" s="1251" t="s">
        <v>112</v>
      </c>
      <c r="B22" s="1242"/>
      <c r="C22" s="1242"/>
      <c r="D22" s="1242"/>
      <c r="E22" s="1161">
        <f>BS!E19</f>
        <v>0</v>
      </c>
      <c r="F22" s="2238">
        <f>BS!F19</f>
        <v>0</v>
      </c>
      <c r="G22" s="2415">
        <v>239020</v>
      </c>
      <c r="H22" s="2460">
        <v>234119</v>
      </c>
      <c r="I22" s="1161">
        <v>232206</v>
      </c>
      <c r="J22" s="2417">
        <v>229896</v>
      </c>
      <c r="K22" s="2418">
        <v>220734</v>
      </c>
      <c r="L22" s="1410">
        <v>219301</v>
      </c>
      <c r="M22" s="1161">
        <v>216090</v>
      </c>
      <c r="N22" s="1403">
        <v>215560</v>
      </c>
      <c r="O22" s="1403">
        <v>207123</v>
      </c>
      <c r="P22" s="1410">
        <v>214474</v>
      </c>
      <c r="Q22" s="1411">
        <v>239020</v>
      </c>
      <c r="R22" s="2420">
        <v>220734</v>
      </c>
      <c r="S22" s="2421">
        <v>232206</v>
      </c>
      <c r="T22" s="1410">
        <v>216090</v>
      </c>
    </row>
    <row r="23" spans="1:20" ht="17.25" customHeight="1">
      <c r="A23" s="609" t="s">
        <v>52</v>
      </c>
      <c r="B23" s="15"/>
      <c r="C23" s="15"/>
      <c r="D23" s="15"/>
      <c r="E23" s="1258">
        <f>Segments3!D30</f>
        <v>0</v>
      </c>
      <c r="F23" s="2251">
        <f>Segments3!E30</f>
        <v>0</v>
      </c>
      <c r="G23" s="2259">
        <v>127162</v>
      </c>
      <c r="H23" s="1973">
        <v>126191</v>
      </c>
      <c r="I23" s="823">
        <v>125005</v>
      </c>
      <c r="J23" s="1572">
        <v>122267</v>
      </c>
      <c r="K23" s="1573">
        <v>119422</v>
      </c>
      <c r="L23" s="1412">
        <v>117325</v>
      </c>
      <c r="M23" s="823">
        <v>113427</v>
      </c>
      <c r="N23" s="826">
        <v>110062</v>
      </c>
      <c r="O23" s="826">
        <v>106581</v>
      </c>
      <c r="P23" s="1412">
        <v>104820</v>
      </c>
      <c r="Q23" s="1413">
        <v>126668.45303867405</v>
      </c>
      <c r="R23" s="841">
        <v>118361.97802197802</v>
      </c>
      <c r="S23" s="1392">
        <v>121013.39890710382</v>
      </c>
      <c r="T23" s="1412">
        <v>108740.10136986303</v>
      </c>
    </row>
    <row r="24" spans="1:20" s="19" customFormat="1" ht="17.25" customHeight="1">
      <c r="A24" s="54" t="s">
        <v>20</v>
      </c>
      <c r="B24" s="195"/>
      <c r="C24" s="195"/>
      <c r="D24" s="195"/>
      <c r="E24" s="1258" t="str">
        <f>IF(Segments3!D31=0,"",Segments3!D31)</f>
        <v/>
      </c>
      <c r="F24" s="2251" t="str">
        <f>IF(Segments3!E31=0,"",Segments3!E31)</f>
        <v/>
      </c>
      <c r="G24" s="2259">
        <v>251033</v>
      </c>
      <c r="H24" s="1973">
        <v>246060</v>
      </c>
      <c r="I24" s="823">
        <v>243284</v>
      </c>
      <c r="J24" s="1572">
        <v>237447</v>
      </c>
      <c r="K24" s="1573">
        <v>230593</v>
      </c>
      <c r="L24" s="1412">
        <v>232213</v>
      </c>
      <c r="M24" s="823">
        <v>228613</v>
      </c>
      <c r="N24" s="826">
        <v>221644</v>
      </c>
      <c r="O24" s="826">
        <v>222931</v>
      </c>
      <c r="P24" s="1412">
        <v>218530</v>
      </c>
      <c r="Q24" s="1413">
        <v>248505.28729281769</v>
      </c>
      <c r="R24" s="841">
        <v>231411.90109890111</v>
      </c>
      <c r="S24" s="1392">
        <v>235913.16393442624</v>
      </c>
      <c r="T24" s="1412">
        <v>222929.4876712329</v>
      </c>
    </row>
    <row r="25" spans="1:20" s="19" customFormat="1" ht="17.25" customHeight="1">
      <c r="A25" s="54" t="s">
        <v>594</v>
      </c>
      <c r="B25" s="195"/>
      <c r="C25" s="195"/>
      <c r="D25" s="195"/>
      <c r="E25" s="1258"/>
      <c r="F25" s="2251"/>
      <c r="G25" s="2259">
        <v>10154.995999999999</v>
      </c>
      <c r="H25" s="1973">
        <v>9885.6010000000006</v>
      </c>
      <c r="I25" s="823">
        <v>9631.3250000000007</v>
      </c>
      <c r="J25" s="1572">
        <v>9484.4509999999991</v>
      </c>
      <c r="K25" s="1573">
        <v>9379.4879999999994</v>
      </c>
      <c r="L25" s="1412">
        <v>9532.8799999999992</v>
      </c>
      <c r="M25" s="823">
        <v>9223.9969999999994</v>
      </c>
      <c r="N25" s="826">
        <v>9000.5580000000009</v>
      </c>
      <c r="O25" s="826">
        <v>8783.0560000000005</v>
      </c>
      <c r="P25" s="1412">
        <v>8587.4779999999992</v>
      </c>
      <c r="Q25" s="1413">
        <v>10015.065944751383</v>
      </c>
      <c r="R25" s="841">
        <v>9468.0268131868124</v>
      </c>
      <c r="S25" s="1392">
        <v>9523.7329836065564</v>
      </c>
      <c r="T25" s="1412">
        <v>8897.7233424657534</v>
      </c>
    </row>
    <row r="26" spans="1:20" s="19" customFormat="1" ht="9.9499999999999993" customHeight="1">
      <c r="A26" s="54"/>
      <c r="B26" s="195"/>
      <c r="C26" s="195"/>
      <c r="D26" s="195"/>
      <c r="E26" s="1258"/>
      <c r="F26" s="2251"/>
      <c r="G26" s="2259"/>
      <c r="H26" s="1840"/>
      <c r="I26" s="823"/>
      <c r="J26" s="1572"/>
      <c r="K26" s="1573"/>
      <c r="L26" s="1412"/>
      <c r="M26" s="823"/>
      <c r="N26" s="826"/>
      <c r="O26" s="826"/>
      <c r="P26" s="1412"/>
      <c r="Q26" s="1413"/>
      <c r="R26" s="841"/>
      <c r="S26" s="1392"/>
      <c r="T26" s="1412"/>
    </row>
    <row r="27" spans="1:20" s="19" customFormat="1" ht="17.25" customHeight="1">
      <c r="A27" s="54" t="s">
        <v>595</v>
      </c>
      <c r="B27" s="195"/>
      <c r="C27" s="195"/>
      <c r="D27" s="195"/>
      <c r="E27" s="1258">
        <f>BS!E54</f>
        <v>0</v>
      </c>
      <c r="F27" s="2251">
        <f>BS!F54</f>
        <v>0</v>
      </c>
      <c r="G27" s="2259">
        <v>341524</v>
      </c>
      <c r="H27" s="1973">
        <v>340810</v>
      </c>
      <c r="I27" s="823">
        <v>338053</v>
      </c>
      <c r="J27" s="1572">
        <v>336826</v>
      </c>
      <c r="K27" s="1573">
        <v>337418</v>
      </c>
      <c r="L27" s="1412">
        <v>337535</v>
      </c>
      <c r="M27" s="823">
        <v>337236</v>
      </c>
      <c r="N27" s="826">
        <v>330001</v>
      </c>
      <c r="O27" s="826">
        <v>330141</v>
      </c>
      <c r="P27" s="1412">
        <v>329860.299</v>
      </c>
      <c r="Q27" s="1413">
        <v>341524</v>
      </c>
      <c r="R27" s="841">
        <v>337418</v>
      </c>
      <c r="S27" s="1392">
        <v>338053</v>
      </c>
      <c r="T27" s="1412">
        <v>337236</v>
      </c>
    </row>
    <row r="28" spans="1:20" s="19" customFormat="1" ht="17.25" customHeight="1">
      <c r="A28" s="469" t="s">
        <v>596</v>
      </c>
      <c r="B28" s="195"/>
      <c r="C28" s="195"/>
      <c r="D28" s="195"/>
      <c r="E28" s="1258"/>
      <c r="F28" s="2251"/>
      <c r="G28" s="2259">
        <v>341107</v>
      </c>
      <c r="H28" s="1973">
        <v>339476</v>
      </c>
      <c r="I28" s="823">
        <v>337882</v>
      </c>
      <c r="J28" s="1572">
        <v>337553</v>
      </c>
      <c r="K28" s="1573">
        <v>337329</v>
      </c>
      <c r="L28" s="1412">
        <v>337074</v>
      </c>
      <c r="M28" s="823">
        <v>331459</v>
      </c>
      <c r="N28" s="826">
        <v>329527</v>
      </c>
      <c r="O28" s="826">
        <v>329275</v>
      </c>
      <c r="P28" s="1412">
        <v>328880</v>
      </c>
      <c r="Q28" s="1413">
        <v>340277.98342541442</v>
      </c>
      <c r="R28" s="841">
        <v>337200.09890109889</v>
      </c>
      <c r="S28" s="1392">
        <v>337460.21311475412</v>
      </c>
      <c r="T28" s="1412">
        <v>329790.44383561646</v>
      </c>
    </row>
    <row r="29" spans="1:20" s="19" customFormat="1" ht="17.25" customHeight="1">
      <c r="A29" s="469" t="s">
        <v>597</v>
      </c>
      <c r="B29" s="195"/>
      <c r="C29" s="195"/>
      <c r="D29" s="195"/>
      <c r="E29" s="1258"/>
      <c r="F29" s="2251"/>
      <c r="G29" s="2259">
        <v>345416</v>
      </c>
      <c r="H29" s="1973">
        <v>343270</v>
      </c>
      <c r="I29" s="823">
        <v>341018</v>
      </c>
      <c r="J29" s="1572">
        <v>340196</v>
      </c>
      <c r="K29" s="1573">
        <v>339530</v>
      </c>
      <c r="L29" s="1412">
        <v>339265</v>
      </c>
      <c r="M29" s="823">
        <v>334138</v>
      </c>
      <c r="N29" s="826">
        <v>333127</v>
      </c>
      <c r="O29" s="826">
        <v>332849</v>
      </c>
      <c r="P29" s="1412">
        <v>332925</v>
      </c>
      <c r="Q29" s="1413">
        <v>344292.21546961332</v>
      </c>
      <c r="R29" s="841">
        <v>339377.04395604396</v>
      </c>
      <c r="S29" s="1392">
        <v>339894.83060109289</v>
      </c>
      <c r="T29" s="1412">
        <v>333139.12602739729</v>
      </c>
    </row>
    <row r="30" spans="1:20" s="19" customFormat="1" ht="9.9499999999999993" customHeight="1">
      <c r="A30" s="54"/>
      <c r="B30" s="195"/>
      <c r="C30" s="195"/>
      <c r="D30" s="195"/>
      <c r="E30" s="1241"/>
      <c r="F30" s="2252"/>
      <c r="G30" s="2245"/>
      <c r="H30" s="2243"/>
      <c r="I30" s="54"/>
      <c r="J30" s="1406"/>
      <c r="K30" s="1405"/>
      <c r="L30" s="513"/>
      <c r="M30" s="54"/>
      <c r="N30" s="1406"/>
      <c r="O30" s="1405"/>
      <c r="P30" s="513"/>
      <c r="Q30" s="54"/>
      <c r="R30" s="1627"/>
      <c r="S30" s="2432"/>
      <c r="T30" s="513"/>
    </row>
    <row r="31" spans="1:20" s="19" customFormat="1" ht="17.25" customHeight="1">
      <c r="A31" s="54" t="s">
        <v>598</v>
      </c>
      <c r="B31" s="195"/>
      <c r="C31" s="195"/>
      <c r="D31" s="195"/>
      <c r="E31" s="1258">
        <f>+Impaired!D14</f>
        <v>0</v>
      </c>
      <c r="F31" s="2251">
        <f>+Impaired!E14</f>
        <v>0</v>
      </c>
      <c r="G31" s="2259">
        <v>422</v>
      </c>
      <c r="H31" s="1973">
        <v>442</v>
      </c>
      <c r="I31" s="823">
        <v>492</v>
      </c>
      <c r="J31" s="1572">
        <v>452</v>
      </c>
      <c r="K31" s="1573">
        <v>521</v>
      </c>
      <c r="L31" s="1412">
        <v>434</v>
      </c>
      <c r="M31" s="823">
        <v>457</v>
      </c>
      <c r="N31" s="826">
        <v>449</v>
      </c>
      <c r="O31" s="826">
        <v>446</v>
      </c>
      <c r="P31" s="1412">
        <v>389</v>
      </c>
      <c r="Q31" s="1413">
        <v>422</v>
      </c>
      <c r="R31" s="841">
        <v>521</v>
      </c>
      <c r="S31" s="1392">
        <v>492</v>
      </c>
      <c r="T31" s="1412">
        <v>457</v>
      </c>
    </row>
    <row r="32" spans="1:20" s="19" customFormat="1" ht="17.25" customHeight="1">
      <c r="A32" s="54" t="s">
        <v>190</v>
      </c>
      <c r="B32" s="195"/>
      <c r="C32" s="195"/>
      <c r="D32" s="195"/>
      <c r="E32" s="1574" t="e">
        <f>Impaired!D14/(BS!E43-BS!E42-BS!E37-Impaired!#REF!-Impaired!#REF!-Impaired!D32+Impaired!D14)</f>
        <v>#REF!</v>
      </c>
      <c r="F32" s="2253" t="e">
        <f>Impaired!E14/(BS!F43-BS!F42-BS!F37-Impaired!#REF!-Impaired!#REF!-Impaired!E32+Impaired!E14)</f>
        <v>#REF!</v>
      </c>
      <c r="G32" s="2461">
        <v>5.0310598957713643E-2</v>
      </c>
      <c r="H32" s="2462">
        <v>5.3365529731361307E-2</v>
      </c>
      <c r="I32" s="2463">
        <v>6.2508734706323288E-2</v>
      </c>
      <c r="J32" s="2464">
        <v>5.7972992281126949E-2</v>
      </c>
      <c r="K32" s="2465">
        <v>6.6695802875369997E-2</v>
      </c>
      <c r="L32" s="2466">
        <v>5.7270896619433569E-2</v>
      </c>
      <c r="M32" s="2463">
        <v>5.8761714898067474E-2</v>
      </c>
      <c r="N32" s="2007">
        <v>6.1085235671328779E-2</v>
      </c>
      <c r="O32" s="2007">
        <v>6.2086605524816964E-2</v>
      </c>
      <c r="P32" s="2466">
        <v>5.5988140301386026E-2</v>
      </c>
      <c r="Q32" s="2463">
        <v>5.0310598957713643E-2</v>
      </c>
      <c r="R32" s="2008">
        <v>6.6695802875369997E-2</v>
      </c>
      <c r="S32" s="2467">
        <v>6.2508734706323288E-2</v>
      </c>
      <c r="T32" s="2466">
        <v>5.8761714898067474E-2</v>
      </c>
    </row>
    <row r="33" spans="1:20" s="19" customFormat="1" ht="17.25" customHeight="1">
      <c r="A33" s="54" t="s">
        <v>599</v>
      </c>
      <c r="B33" s="195"/>
      <c r="C33" s="195"/>
      <c r="D33" s="195"/>
      <c r="E33" s="1575">
        <f>+Impaired!D32</f>
        <v>0</v>
      </c>
      <c r="F33" s="2251">
        <f>+Impaired!E32</f>
        <v>0</v>
      </c>
      <c r="G33" s="2259">
        <v>-340</v>
      </c>
      <c r="H33" s="1973">
        <v>-344</v>
      </c>
      <c r="I33" s="823">
        <v>-289</v>
      </c>
      <c r="J33" s="1572">
        <v>-328</v>
      </c>
      <c r="K33" s="1573">
        <v>-316</v>
      </c>
      <c r="L33" s="1412">
        <v>-132</v>
      </c>
      <c r="M33" s="823">
        <v>-112</v>
      </c>
      <c r="N33" s="826">
        <v>-112</v>
      </c>
      <c r="O33" s="826">
        <v>-117</v>
      </c>
      <c r="P33" s="1412">
        <v>-172</v>
      </c>
      <c r="Q33" s="1413">
        <v>-340</v>
      </c>
      <c r="R33" s="841">
        <v>-316</v>
      </c>
      <c r="S33" s="1392">
        <v>-289</v>
      </c>
      <c r="T33" s="1412">
        <v>-112</v>
      </c>
    </row>
    <row r="34" spans="1:20" s="19" customFormat="1" ht="17.25" customHeight="1">
      <c r="A34" s="54" t="s">
        <v>65</v>
      </c>
      <c r="B34" s="195"/>
      <c r="C34" s="195"/>
      <c r="D34" s="195"/>
      <c r="E34" s="1576" t="str">
        <f>IF(Impaired!D34=0,"",Impaired!D34)</f>
        <v/>
      </c>
      <c r="F34" s="2254" t="str">
        <f>IF(Impaired!E34=0,"",Impaired!E34)</f>
        <v/>
      </c>
      <c r="G34" s="2260">
        <v>-2.6048250553525323E-3</v>
      </c>
      <c r="H34" s="2250">
        <v>-2.694509936005389E-3</v>
      </c>
      <c r="I34" s="856">
        <v>-2.2763254278940445E-3</v>
      </c>
      <c r="J34" s="1414">
        <v>-2.6121096767514275E-3</v>
      </c>
      <c r="K34" s="1408">
        <v>-2.5911621690323321E-3</v>
      </c>
      <c r="L34" s="2004">
        <v>-1.1085357250831401E-3</v>
      </c>
      <c r="M34" s="856">
        <v>-9.6712633951315556E-4</v>
      </c>
      <c r="N34" s="1409">
        <v>-9.880812696844315E-4</v>
      </c>
      <c r="O34" s="1409">
        <v>-1.0696164922064269E-3</v>
      </c>
      <c r="P34" s="2004">
        <v>-1.5943049942530867E-3</v>
      </c>
      <c r="Q34" s="1415">
        <v>-2.6048250553525323E-3</v>
      </c>
      <c r="R34" s="2005">
        <v>-2.5911621690323321E-3</v>
      </c>
      <c r="S34" s="2468">
        <v>-2.2763254278940445E-3</v>
      </c>
      <c r="T34" s="2004">
        <v>-9.6712633951315556E-4</v>
      </c>
    </row>
    <row r="35" spans="1:20" s="19" customFormat="1" ht="9.9499999999999993" customHeight="1">
      <c r="A35" s="54"/>
      <c r="B35" s="195"/>
      <c r="C35" s="195"/>
      <c r="D35" s="195"/>
      <c r="E35" s="1241"/>
      <c r="F35" s="2252"/>
      <c r="G35" s="2245"/>
      <c r="H35" s="2243"/>
      <c r="I35" s="54"/>
      <c r="J35" s="1406"/>
      <c r="K35" s="1405"/>
      <c r="L35" s="513"/>
      <c r="M35" s="54"/>
      <c r="N35" s="1406"/>
      <c r="O35" s="1405"/>
      <c r="P35" s="513"/>
      <c r="Q35" s="54"/>
      <c r="R35" s="1628"/>
      <c r="S35" s="2432"/>
      <c r="T35" s="513"/>
    </row>
    <row r="36" spans="1:20" s="19" customFormat="1" ht="17.25" customHeight="1">
      <c r="A36" s="1241" t="s">
        <v>591</v>
      </c>
      <c r="B36" s="195"/>
      <c r="C36" s="195"/>
      <c r="D36" s="195"/>
      <c r="E36" s="1241"/>
      <c r="F36" s="2252"/>
      <c r="G36" s="2244">
        <v>0.56000000000000005</v>
      </c>
      <c r="H36" s="2242">
        <v>0.56000000000000005</v>
      </c>
      <c r="I36" s="1241">
        <v>0.55000000000000004</v>
      </c>
      <c r="J36" s="1406">
        <v>0.55000000000000004</v>
      </c>
      <c r="K36" s="1564">
        <v>0.54</v>
      </c>
      <c r="L36" s="1565">
        <v>0.54</v>
      </c>
      <c r="M36" s="1562">
        <v>0.52</v>
      </c>
      <c r="N36" s="1563">
        <v>0.52</v>
      </c>
      <c r="O36" s="1564">
        <v>0.5</v>
      </c>
      <c r="P36" s="1998">
        <v>0.5</v>
      </c>
      <c r="Q36" s="1562">
        <v>1.1200000000000001</v>
      </c>
      <c r="R36" s="2448">
        <v>1.08</v>
      </c>
      <c r="S36" s="2430">
        <v>2.1800000000000002</v>
      </c>
      <c r="T36" s="1998">
        <v>2.04</v>
      </c>
    </row>
    <row r="37" spans="1:20" s="19" customFormat="1" ht="17.25" customHeight="1">
      <c r="A37" s="1241" t="s">
        <v>182</v>
      </c>
      <c r="B37" s="195"/>
      <c r="C37" s="195"/>
      <c r="D37" s="195"/>
      <c r="E37" s="1577">
        <f>SUM(Highlights!E36:H36)/SUM(Highlights!E15:H15)</f>
        <v>0.41635687732342003</v>
      </c>
      <c r="F37" s="2255">
        <f>SUM(Highlights!F36:I36)/SUM(Highlights!F15:I15)</f>
        <v>0.42385786802030456</v>
      </c>
      <c r="G37" s="2261">
        <v>0.4196597353497164</v>
      </c>
      <c r="H37" s="1578">
        <v>0.48034934497816595</v>
      </c>
      <c r="I37" s="1997">
        <v>0.49658314350797272</v>
      </c>
      <c r="J37" s="1579">
        <v>0.49883990719257554</v>
      </c>
      <c r="K37" s="1579">
        <v>0.50118203309692666</v>
      </c>
      <c r="L37" s="1578">
        <v>0.43514644351464443</v>
      </c>
      <c r="M37" s="1997">
        <v>0.42947368421052634</v>
      </c>
      <c r="N37" s="1579">
        <v>0.41913439635535299</v>
      </c>
      <c r="O37" s="1579">
        <v>0.42452830188679247</v>
      </c>
      <c r="P37" s="2009">
        <v>0.4176610978520286</v>
      </c>
      <c r="Q37" s="1579">
        <v>0.4196597353497164</v>
      </c>
      <c r="R37" s="2010">
        <v>0.50118203309692666</v>
      </c>
      <c r="S37" s="2469">
        <v>0.49658314350797272</v>
      </c>
      <c r="T37" s="2470">
        <v>0.42947368421052634</v>
      </c>
    </row>
    <row r="38" spans="1:20" s="19" customFormat="1" ht="17.25" customHeight="1">
      <c r="A38" s="54" t="s">
        <v>477</v>
      </c>
      <c r="B38" s="195"/>
      <c r="C38" s="195"/>
      <c r="D38" s="195"/>
      <c r="E38" s="1580" t="e">
        <f>SUM(BS!E38+BS!E39+BS!E40+BS!E41)/(Highlights!E27/1000)</f>
        <v>#DIV/0!</v>
      </c>
      <c r="F38" s="2256" t="e">
        <f>SUM(BS!F38+BS!F39+BS!F40+BS!F41)/(Highlights!F27/1000)</f>
        <v>#DIV/0!</v>
      </c>
      <c r="G38" s="2244">
        <v>29.968611283540834</v>
      </c>
      <c r="H38" s="2242">
        <v>29.512044834365188</v>
      </c>
      <c r="I38" s="857">
        <v>28.522154810044579</v>
      </c>
      <c r="J38" s="1566">
        <v>28.391513719249701</v>
      </c>
      <c r="K38" s="1564">
        <v>27.751927875809827</v>
      </c>
      <c r="L38" s="1998">
        <v>27.774897418045533</v>
      </c>
      <c r="M38" s="857">
        <v>28.262107248336477</v>
      </c>
      <c r="N38" s="1404">
        <v>27.602946657737402</v>
      </c>
      <c r="O38" s="1404">
        <v>27.009671625154098</v>
      </c>
      <c r="P38" s="1998">
        <v>26.326296393734854</v>
      </c>
      <c r="Q38" s="2471">
        <v>29.968611283540834</v>
      </c>
      <c r="R38" s="2011">
        <v>27.751927875809827</v>
      </c>
      <c r="S38" s="1580">
        <v>28.522154810044579</v>
      </c>
      <c r="T38" s="2472">
        <v>28.262107248336477</v>
      </c>
    </row>
    <row r="39" spans="1:20" s="19" customFormat="1" ht="17.25" customHeight="1">
      <c r="A39" s="1241" t="s">
        <v>739</v>
      </c>
      <c r="B39" s="195"/>
      <c r="C39" s="195"/>
      <c r="D39" s="195"/>
      <c r="E39" s="1580"/>
      <c r="F39" s="2256"/>
      <c r="G39" s="2244">
        <v>58.75</v>
      </c>
      <c r="H39" s="2242">
        <v>56.6</v>
      </c>
      <c r="I39" s="1580">
        <v>47.88</v>
      </c>
      <c r="J39" s="1566">
        <v>46.65</v>
      </c>
      <c r="K39" s="1564">
        <v>45.56</v>
      </c>
      <c r="L39" s="1565">
        <v>44.11</v>
      </c>
      <c r="M39" s="1991">
        <v>46.33</v>
      </c>
      <c r="N39" s="1563">
        <v>50.01</v>
      </c>
      <c r="O39" s="1564">
        <v>49.15</v>
      </c>
      <c r="P39" s="1998">
        <v>55.06</v>
      </c>
      <c r="Q39" s="1580">
        <v>58.75</v>
      </c>
      <c r="R39" s="2011">
        <v>45.56</v>
      </c>
      <c r="S39" s="1580">
        <v>47.88</v>
      </c>
      <c r="T39" s="2472">
        <v>55.06</v>
      </c>
    </row>
    <row r="40" spans="1:20" s="19" customFormat="1" ht="17.25" customHeight="1">
      <c r="A40" s="1241" t="s">
        <v>740</v>
      </c>
      <c r="B40" s="195"/>
      <c r="C40" s="195"/>
      <c r="D40" s="195"/>
      <c r="E40" s="1580"/>
      <c r="F40" s="2256"/>
      <c r="G40" s="2244">
        <v>52.94</v>
      </c>
      <c r="H40" s="2242">
        <v>46.83</v>
      </c>
      <c r="I40" s="1580">
        <v>44.14</v>
      </c>
      <c r="J40" s="1566">
        <v>40.98</v>
      </c>
      <c r="K40" s="1564">
        <v>35.950000000000003</v>
      </c>
      <c r="L40" s="1565">
        <v>35.83</v>
      </c>
      <c r="M40" s="1991">
        <v>40.75</v>
      </c>
      <c r="N40" s="1563">
        <v>43.78</v>
      </c>
      <c r="O40" s="1564">
        <v>45.02</v>
      </c>
      <c r="P40" s="1998">
        <v>44.21</v>
      </c>
      <c r="Q40" s="1580">
        <v>46.83</v>
      </c>
      <c r="R40" s="2011">
        <v>35.83</v>
      </c>
      <c r="S40" s="1580">
        <v>35.83</v>
      </c>
      <c r="T40" s="2472">
        <v>40.75</v>
      </c>
    </row>
    <row r="41" spans="1:20" s="19" customFormat="1" ht="17.25" customHeight="1">
      <c r="A41" s="1241" t="s">
        <v>741</v>
      </c>
      <c r="B41" s="195"/>
      <c r="C41" s="195"/>
      <c r="D41" s="195"/>
      <c r="E41" s="1580"/>
      <c r="F41" s="2256"/>
      <c r="G41" s="2244">
        <v>53.05</v>
      </c>
      <c r="H41" s="2242">
        <v>56.17</v>
      </c>
      <c r="I41" s="1580">
        <v>47.88</v>
      </c>
      <c r="J41" s="1566">
        <v>44.71</v>
      </c>
      <c r="K41" s="1564">
        <v>44.84</v>
      </c>
      <c r="L41" s="1565">
        <v>39.97</v>
      </c>
      <c r="M41" s="1991">
        <v>43.31</v>
      </c>
      <c r="N41" s="1563">
        <v>45.74</v>
      </c>
      <c r="O41" s="1564">
        <v>48.75</v>
      </c>
      <c r="P41" s="1998">
        <v>44.21</v>
      </c>
      <c r="Q41" s="1580">
        <v>53.05</v>
      </c>
      <c r="R41" s="2011">
        <v>44.84</v>
      </c>
      <c r="S41" s="1580">
        <v>47.88</v>
      </c>
      <c r="T41" s="2472">
        <v>43.31</v>
      </c>
    </row>
    <row r="42" spans="1:20" s="19" customFormat="1" ht="17.25" customHeight="1">
      <c r="A42" s="54" t="s">
        <v>178</v>
      </c>
      <c r="B42" s="195"/>
      <c r="C42" s="195"/>
      <c r="D42" s="195"/>
      <c r="E42" s="1575"/>
      <c r="F42" s="2251"/>
      <c r="G42" s="2259">
        <v>21683</v>
      </c>
      <c r="H42" s="1973">
        <v>21776</v>
      </c>
      <c r="I42" s="1575">
        <v>21966</v>
      </c>
      <c r="J42" s="1572">
        <v>22019</v>
      </c>
      <c r="K42" s="1573">
        <v>22110</v>
      </c>
      <c r="L42" s="2473">
        <v>22120</v>
      </c>
      <c r="M42" s="823">
        <v>22152</v>
      </c>
      <c r="N42" s="1572">
        <v>22221</v>
      </c>
      <c r="O42" s="1573">
        <v>22318</v>
      </c>
      <c r="P42" s="1412">
        <v>22370</v>
      </c>
      <c r="Q42" s="1413">
        <v>21683</v>
      </c>
      <c r="R42" s="841">
        <v>22110</v>
      </c>
      <c r="S42" s="1575">
        <v>21966</v>
      </c>
      <c r="T42" s="2473">
        <v>22152</v>
      </c>
    </row>
    <row r="43" spans="1:20" s="19" customFormat="1" ht="9.9499999999999993" customHeight="1">
      <c r="A43" s="1241"/>
      <c r="B43" s="195"/>
      <c r="C43" s="195"/>
      <c r="D43" s="195"/>
      <c r="E43" s="1241"/>
      <c r="F43" s="2252"/>
      <c r="G43" s="2245"/>
      <c r="H43" s="2243"/>
      <c r="I43" s="1241"/>
      <c r="J43" s="1406"/>
      <c r="K43" s="1405"/>
      <c r="L43" s="513"/>
      <c r="M43" s="1241"/>
      <c r="N43" s="1406"/>
      <c r="O43" s="1405"/>
      <c r="P43" s="513"/>
      <c r="Q43" s="1241"/>
      <c r="R43" s="1628"/>
      <c r="S43" s="1241"/>
      <c r="T43" s="2474"/>
    </row>
    <row r="44" spans="1:20" s="19" customFormat="1" ht="17.25" customHeight="1">
      <c r="A44" s="54" t="s">
        <v>703</v>
      </c>
      <c r="B44" s="195"/>
      <c r="C44" s="195"/>
      <c r="D44" s="195"/>
      <c r="E44" s="1241"/>
      <c r="F44" s="2252"/>
      <c r="G44" s="2245"/>
      <c r="H44" s="2243"/>
      <c r="I44" s="54"/>
      <c r="J44" s="1406"/>
      <c r="K44" s="1405"/>
      <c r="L44" s="513"/>
      <c r="M44" s="54"/>
      <c r="N44" s="1406"/>
      <c r="O44" s="1405"/>
      <c r="P44" s="513"/>
      <c r="Q44" s="54"/>
      <c r="R44" s="1628"/>
      <c r="S44" s="2432"/>
      <c r="T44" s="513"/>
    </row>
    <row r="45" spans="1:20" s="19" customFormat="1" ht="17.25" customHeight="1">
      <c r="A45" s="54" t="s">
        <v>704</v>
      </c>
      <c r="B45" s="195"/>
      <c r="C45" s="195"/>
      <c r="D45" s="195"/>
      <c r="E45" s="1340">
        <f>+'Capital Adequacy '!I40</f>
        <v>0.1077</v>
      </c>
      <c r="F45" s="2254">
        <f>+'Capital Adequacy '!I40</f>
        <v>0.1077</v>
      </c>
      <c r="G45" s="2260">
        <v>0.1077</v>
      </c>
      <c r="H45" s="2250">
        <v>0.106</v>
      </c>
      <c r="I45" s="1409">
        <v>0.10059999999999999</v>
      </c>
      <c r="J45" s="1409">
        <v>9.8599999999999993E-2</v>
      </c>
      <c r="K45" s="1409">
        <v>9.7500000000000003E-2</v>
      </c>
      <c r="L45" s="2004">
        <v>9.6699999999999994E-2</v>
      </c>
      <c r="M45" s="1409">
        <v>9.9000000000000005E-2</v>
      </c>
      <c r="N45" s="1409">
        <v>9.5000000000000001E-2</v>
      </c>
      <c r="O45" s="1409">
        <v>9.5000000000000001E-2</v>
      </c>
      <c r="P45" s="2004">
        <v>9.2999999999999999E-2</v>
      </c>
      <c r="Q45" s="1415">
        <v>0.1077</v>
      </c>
      <c r="R45" s="2005">
        <v>9.7500000000000003E-2</v>
      </c>
      <c r="S45" s="2468">
        <v>0.10059999999999999</v>
      </c>
      <c r="T45" s="2004">
        <v>9.9000000000000005E-2</v>
      </c>
    </row>
    <row r="46" spans="1:20" s="19" customFormat="1" ht="20.100000000000001" customHeight="1">
      <c r="A46" s="54" t="s">
        <v>705</v>
      </c>
      <c r="B46" s="195"/>
      <c r="C46" s="195"/>
      <c r="D46" s="195"/>
      <c r="E46" s="1340">
        <f>+'Capital Adequacy '!I41</f>
        <v>0.14199999999999999</v>
      </c>
      <c r="F46" s="2254">
        <f>+'Capital Adequacy '!I41</f>
        <v>0.14199999999999999</v>
      </c>
      <c r="G46" s="2260">
        <v>0.14199999999999999</v>
      </c>
      <c r="H46" s="2250">
        <v>0.14069999999999999</v>
      </c>
      <c r="I46" s="1409">
        <v>0.13539999999999999</v>
      </c>
      <c r="J46" s="1409">
        <v>0.13320000000000001</v>
      </c>
      <c r="K46" s="1409">
        <v>0.12939999999999999</v>
      </c>
      <c r="L46" s="2004">
        <v>0.12790000000000001</v>
      </c>
      <c r="M46" s="1409">
        <v>0.125</v>
      </c>
      <c r="N46" s="1409">
        <v>0.123</v>
      </c>
      <c r="O46" s="1409">
        <v>0.124</v>
      </c>
      <c r="P46" s="2004">
        <v>0.123</v>
      </c>
      <c r="Q46" s="1415">
        <v>0.14199999999999999</v>
      </c>
      <c r="R46" s="2005">
        <v>0.12939999999999999</v>
      </c>
      <c r="S46" s="2468">
        <v>0.13539999999999999</v>
      </c>
      <c r="T46" s="2004">
        <v>0.125</v>
      </c>
    </row>
    <row r="47" spans="1:20" s="19" customFormat="1" ht="20.100000000000001" customHeight="1">
      <c r="A47" s="54" t="s">
        <v>706</v>
      </c>
      <c r="B47" s="195"/>
      <c r="C47" s="195"/>
      <c r="D47" s="195"/>
      <c r="E47" s="1340">
        <f>+'Capital Adequacy '!I42</f>
        <v>0.14480000000000001</v>
      </c>
      <c r="F47" s="2254">
        <f>+'Capital Adequacy '!I42</f>
        <v>0.14480000000000001</v>
      </c>
      <c r="G47" s="2260">
        <v>0.14480000000000001</v>
      </c>
      <c r="H47" s="2250">
        <v>0.15859999999999999</v>
      </c>
      <c r="I47" s="1409">
        <v>0.15310000000000001</v>
      </c>
      <c r="J47" s="1409">
        <v>0.15090000000000001</v>
      </c>
      <c r="K47" s="1409">
        <v>0.1477</v>
      </c>
      <c r="L47" s="2004">
        <v>0.14230000000000001</v>
      </c>
      <c r="M47" s="1409">
        <v>0.14000000000000001</v>
      </c>
      <c r="N47" s="1409">
        <v>0.14499999999999999</v>
      </c>
      <c r="O47" s="1409">
        <v>0.14599999999999999</v>
      </c>
      <c r="P47" s="2004">
        <v>0.14599999999999999</v>
      </c>
      <c r="Q47" s="1415">
        <v>0.14480000000000001</v>
      </c>
      <c r="R47" s="2005">
        <v>0.1477</v>
      </c>
      <c r="S47" s="2468">
        <v>0.15310000000000001</v>
      </c>
      <c r="T47" s="2004">
        <v>0.14000000000000001</v>
      </c>
    </row>
    <row r="48" spans="1:20" s="19" customFormat="1" ht="20.100000000000001" customHeight="1">
      <c r="A48" s="514" t="s">
        <v>652</v>
      </c>
      <c r="B48" s="195"/>
      <c r="C48" s="195"/>
      <c r="D48" s="195"/>
      <c r="E48" s="1340">
        <f>+'Capital Adequacy '!I43</f>
        <v>3.7600000000000001E-2</v>
      </c>
      <c r="F48" s="2254">
        <f>+'Capital Adequacy '!I43</f>
        <v>3.7600000000000001E-2</v>
      </c>
      <c r="G48" s="2260">
        <v>3.7600000000000001E-2</v>
      </c>
      <c r="H48" s="2250">
        <v>3.7699999999999997E-2</v>
      </c>
      <c r="I48" s="856">
        <v>3.6999999999999998E-2</v>
      </c>
      <c r="J48" s="1414">
        <v>3.6900000000000002E-2</v>
      </c>
      <c r="K48" s="1408">
        <v>3.7100000000000001E-2</v>
      </c>
      <c r="L48" s="2004">
        <v>3.78E-2</v>
      </c>
      <c r="M48" s="1409">
        <v>3.6999999999999998E-2</v>
      </c>
      <c r="N48" s="1409">
        <v>3.5999999999999997E-2</v>
      </c>
      <c r="O48" s="1409">
        <v>3.6999999999999998E-2</v>
      </c>
      <c r="P48" s="2004">
        <v>3.5999999999999997E-2</v>
      </c>
      <c r="Q48" s="1415">
        <v>3.7600000000000001E-2</v>
      </c>
      <c r="R48" s="2005">
        <v>3.7100000000000001E-2</v>
      </c>
      <c r="S48" s="2468">
        <v>3.6999999999999998E-2</v>
      </c>
      <c r="T48" s="2004">
        <v>3.6999999999999998E-2</v>
      </c>
    </row>
    <row r="49" spans="1:20" s="19" customFormat="1" ht="20.100000000000001" customHeight="1" thickBot="1">
      <c r="A49" s="931" t="s">
        <v>648</v>
      </c>
      <c r="B49" s="504"/>
      <c r="C49" s="504"/>
      <c r="D49" s="504"/>
      <c r="E49" s="1363"/>
      <c r="F49" s="2257"/>
      <c r="G49" s="2554">
        <v>1.39</v>
      </c>
      <c r="H49" s="2258">
        <v>1.39</v>
      </c>
      <c r="I49" s="1363">
        <v>1.34</v>
      </c>
      <c r="J49" s="1545">
        <v>1.37</v>
      </c>
      <c r="K49" s="1416">
        <v>1.35</v>
      </c>
      <c r="L49" s="1417">
        <v>1.35</v>
      </c>
      <c r="M49" s="2012">
        <v>1.31</v>
      </c>
      <c r="N49" s="2013">
        <v>1.28</v>
      </c>
      <c r="O49" s="2014">
        <v>1.22</v>
      </c>
      <c r="P49" s="992">
        <v>0</v>
      </c>
      <c r="Q49" s="1363">
        <v>1.39</v>
      </c>
      <c r="R49" s="2015">
        <v>1.35</v>
      </c>
      <c r="S49" s="1363">
        <v>1.34</v>
      </c>
      <c r="T49" s="2475">
        <v>1.31</v>
      </c>
    </row>
    <row r="50" spans="1:20" s="19" customFormat="1" ht="18" customHeight="1">
      <c r="A50" s="1159" t="s">
        <v>651</v>
      </c>
      <c r="B50" s="195"/>
      <c r="C50" s="195"/>
      <c r="D50" s="195"/>
      <c r="E50" s="1614"/>
      <c r="F50" s="1614"/>
      <c r="G50" s="1614"/>
      <c r="H50" s="1614"/>
      <c r="I50" s="1615"/>
      <c r="J50" s="1615"/>
      <c r="K50" s="1615"/>
      <c r="L50" s="1570"/>
      <c r="M50" s="1616"/>
      <c r="N50" s="1616"/>
      <c r="O50" s="1616"/>
      <c r="P50" s="1616"/>
      <c r="Q50" s="1614"/>
      <c r="R50" s="1614"/>
      <c r="S50" s="1614"/>
      <c r="T50" s="1616"/>
    </row>
    <row r="51" spans="1:20" s="1272" customFormat="1" ht="17.25" customHeight="1">
      <c r="A51" s="1159" t="s">
        <v>707</v>
      </c>
      <c r="B51" s="1269"/>
      <c r="C51" s="1269"/>
      <c r="D51" s="1269"/>
      <c r="E51" s="1270"/>
      <c r="F51" s="1270"/>
      <c r="G51" s="1270"/>
      <c r="H51" s="1270"/>
      <c r="I51" s="1270"/>
      <c r="J51" s="1270"/>
      <c r="K51" s="1270"/>
      <c r="L51" s="1270"/>
      <c r="M51" s="1270"/>
      <c r="N51" s="1270"/>
      <c r="O51" s="1270"/>
      <c r="P51" s="1270"/>
      <c r="Q51" s="1271"/>
      <c r="R51" s="1270"/>
      <c r="S51" s="1270"/>
      <c r="T51" s="1270"/>
    </row>
    <row r="52" spans="1:20" s="1273" customFormat="1" ht="17.25" customHeight="1">
      <c r="A52" s="1159" t="s">
        <v>649</v>
      </c>
      <c r="B52" s="1272"/>
      <c r="C52" s="1272"/>
      <c r="D52" s="1272"/>
      <c r="E52" s="1272"/>
      <c r="F52" s="1272"/>
      <c r="G52" s="1272"/>
      <c r="H52" s="1272"/>
      <c r="I52" s="1272"/>
      <c r="J52" s="1272"/>
      <c r="K52" s="1272"/>
      <c r="L52" s="1272"/>
      <c r="N52" s="1272"/>
      <c r="P52" s="1272"/>
      <c r="Q52" s="1272"/>
      <c r="R52" s="1272"/>
      <c r="S52" s="1272"/>
      <c r="T52" s="1272"/>
    </row>
    <row r="53" spans="1:20" s="1273" customFormat="1" ht="17.25" customHeight="1">
      <c r="A53" s="1159" t="s">
        <v>650</v>
      </c>
      <c r="B53" s="1272"/>
      <c r="C53" s="1272"/>
      <c r="D53" s="1272"/>
      <c r="E53" s="1272"/>
      <c r="F53" s="1272"/>
      <c r="G53" s="1272"/>
      <c r="H53" s="1272"/>
      <c r="I53" s="1272"/>
      <c r="J53" s="1272"/>
      <c r="K53" s="1272"/>
      <c r="L53" s="1272"/>
      <c r="N53" s="1272"/>
      <c r="P53" s="1272"/>
      <c r="Q53" s="1272"/>
      <c r="R53" s="1272"/>
      <c r="S53" s="1272"/>
      <c r="T53" s="1272"/>
    </row>
    <row r="54" spans="1:20" ht="17.25" customHeight="1">
      <c r="A54" s="1159"/>
      <c r="B54" s="19"/>
      <c r="C54" s="19"/>
      <c r="D54" s="19"/>
      <c r="E54" s="19"/>
      <c r="G54" s="19"/>
      <c r="H54" s="19"/>
      <c r="I54" s="19"/>
      <c r="K54" s="19"/>
      <c r="L54" s="19"/>
      <c r="M54" s="19"/>
      <c r="O54" s="19"/>
      <c r="P54" s="19"/>
      <c r="Q54" s="19"/>
      <c r="R54" s="19"/>
      <c r="S54" s="19"/>
      <c r="T54" s="19"/>
    </row>
  </sheetData>
  <customSheetViews>
    <customSheetView guid="{6E56944C-2EC7-4E86-A58B-8D822666CEE1}" scale="75" showPageBreaks="1" showGridLines="0" fitToPage="1" printArea="1" hiddenColumns="1" showRuler="0">
      <pane xSplit="4" ySplit="6" topLeftCell="E22" activePane="bottomRight" state="frozen"/>
      <selection pane="bottomRight" activeCell="G28" sqref="G28"/>
      <pageMargins left="0.5" right="0.5" top="0.43307086614173201" bottom="0.511811023622047" header="0.511811023622047" footer="0.27559055118110198"/>
      <pageSetup scale="56" orientation="landscape" r:id="rId1"/>
      <headerFooter alignWithMargins="0">
        <oddFooter>&amp;L&amp;"Tahoma,Italic"National Bank of Canada Supplementary Financial Information&amp;R&amp;"Tahoma,Italic"&amp;A</oddFooter>
      </headerFooter>
    </customSheetView>
  </customSheetViews>
  <mergeCells count="6">
    <mergeCell ref="A1:T1"/>
    <mergeCell ref="M3:P3"/>
    <mergeCell ref="I3:L3"/>
    <mergeCell ref="E3:H3"/>
    <mergeCell ref="S3:T3"/>
    <mergeCell ref="Q3:R3"/>
  </mergeCells>
  <phoneticPr fontId="14" type="noConversion"/>
  <printOptions horizontalCentered="1"/>
  <pageMargins left="0.27559055118110237" right="0.27559055118110237" top="0.39370078740157483" bottom="0.39370078740157483" header="0.19685039370078741" footer="0.19685039370078741"/>
  <pageSetup scale="60" orientation="landscape" r:id="rId2"/>
  <headerFooter scaleWithDoc="0" alignWithMargins="0">
    <oddFooter>&amp;L&amp;"MetaBookLF-Roman,Italique"&amp;8National Bank of Canada - Supplementary Financial Information&amp;R&amp;"MetaBookLF-Roman,Italique"&amp;8page &amp;P</oddFooter>
  </headerFooter>
  <legacyDrawing r:id="rId3"/>
  <oleObjects>
    <oleObject progId="Word.Document.8" shapeId="4097" r:id="rId4"/>
  </oleObjects>
</worksheet>
</file>

<file path=xl/worksheets/sheet5.xml><?xml version="1.0" encoding="utf-8"?>
<worksheet xmlns="http://schemas.openxmlformats.org/spreadsheetml/2006/main" xmlns:r="http://schemas.openxmlformats.org/officeDocument/2006/relationships">
  <sheetPr codeName="Feuil39">
    <tabColor rgb="FFCCFFCC"/>
    <pageSetUpPr fitToPage="1"/>
  </sheetPr>
  <dimension ref="A1:S37"/>
  <sheetViews>
    <sheetView showGridLines="0" showZeros="0" view="pageBreakPreview" zoomScale="85" zoomScaleNormal="85" zoomScaleSheetLayoutView="85" workbookViewId="0">
      <selection activeCell="G4" sqref="G4"/>
    </sheetView>
  </sheetViews>
  <sheetFormatPr baseColWidth="10" defaultColWidth="8.88671875" defaultRowHeight="15"/>
  <cols>
    <col min="1" max="1" width="4.88671875" style="3" customWidth="1"/>
    <col min="2" max="2" width="8.33203125" style="3" customWidth="1"/>
    <col min="3" max="3" width="8.88671875" style="3" customWidth="1"/>
    <col min="4" max="4" width="21.33203125" style="3" customWidth="1"/>
    <col min="5" max="6" width="8.77734375" style="3" hidden="1" customWidth="1"/>
    <col min="7" max="16" width="11.109375" style="3" customWidth="1"/>
    <col min="17" max="17" width="1.77734375" style="3" customWidth="1"/>
    <col min="18" max="256" width="8.88671875" style="3"/>
    <col min="257" max="257" width="8.88671875" style="3" customWidth="1"/>
    <col min="258" max="258" width="8.33203125" style="3" customWidth="1"/>
    <col min="259" max="259" width="8.88671875" style="3" customWidth="1"/>
    <col min="260" max="260" width="21" style="3" customWidth="1"/>
    <col min="261" max="262" width="12.33203125" style="3" customWidth="1"/>
    <col min="263" max="268" width="11.88671875" style="3" customWidth="1"/>
    <col min="269" max="272" width="11.77734375" style="3" customWidth="1"/>
    <col min="273" max="273" width="9.6640625" style="3" customWidth="1"/>
    <col min="274" max="512" width="8.88671875" style="3"/>
    <col min="513" max="513" width="8.88671875" style="3" customWidth="1"/>
    <col min="514" max="514" width="8.33203125" style="3" customWidth="1"/>
    <col min="515" max="515" width="8.88671875" style="3" customWidth="1"/>
    <col min="516" max="516" width="21" style="3" customWidth="1"/>
    <col min="517" max="518" width="12.33203125" style="3" customWidth="1"/>
    <col min="519" max="524" width="11.88671875" style="3" customWidth="1"/>
    <col min="525" max="528" width="11.77734375" style="3" customWidth="1"/>
    <col min="529" max="529" width="9.6640625" style="3" customWidth="1"/>
    <col min="530" max="768" width="8.88671875" style="3"/>
    <col min="769" max="769" width="8.88671875" style="3" customWidth="1"/>
    <col min="770" max="770" width="8.33203125" style="3" customWidth="1"/>
    <col min="771" max="771" width="8.88671875" style="3" customWidth="1"/>
    <col min="772" max="772" width="21" style="3" customWidth="1"/>
    <col min="773" max="774" width="12.33203125" style="3" customWidth="1"/>
    <col min="775" max="780" width="11.88671875" style="3" customWidth="1"/>
    <col min="781" max="784" width="11.77734375" style="3" customWidth="1"/>
    <col min="785" max="785" width="9.6640625" style="3" customWidth="1"/>
    <col min="786" max="1024" width="8.88671875" style="3"/>
    <col min="1025" max="1025" width="8.88671875" style="3" customWidth="1"/>
    <col min="1026" max="1026" width="8.33203125" style="3" customWidth="1"/>
    <col min="1027" max="1027" width="8.88671875" style="3" customWidth="1"/>
    <col min="1028" max="1028" width="21" style="3" customWidth="1"/>
    <col min="1029" max="1030" width="12.33203125" style="3" customWidth="1"/>
    <col min="1031" max="1036" width="11.88671875" style="3" customWidth="1"/>
    <col min="1037" max="1040" width="11.77734375" style="3" customWidth="1"/>
    <col min="1041" max="1041" width="9.6640625" style="3" customWidth="1"/>
    <col min="1042" max="1280" width="8.88671875" style="3"/>
    <col min="1281" max="1281" width="8.88671875" style="3" customWidth="1"/>
    <col min="1282" max="1282" width="8.33203125" style="3" customWidth="1"/>
    <col min="1283" max="1283" width="8.88671875" style="3" customWidth="1"/>
    <col min="1284" max="1284" width="21" style="3" customWidth="1"/>
    <col min="1285" max="1286" width="12.33203125" style="3" customWidth="1"/>
    <col min="1287" max="1292" width="11.88671875" style="3" customWidth="1"/>
    <col min="1293" max="1296" width="11.77734375" style="3" customWidth="1"/>
    <col min="1297" max="1297" width="9.6640625" style="3" customWidth="1"/>
    <col min="1298" max="1536" width="8.88671875" style="3"/>
    <col min="1537" max="1537" width="8.88671875" style="3" customWidth="1"/>
    <col min="1538" max="1538" width="8.33203125" style="3" customWidth="1"/>
    <col min="1539" max="1539" width="8.88671875" style="3" customWidth="1"/>
    <col min="1540" max="1540" width="21" style="3" customWidth="1"/>
    <col min="1541" max="1542" width="12.33203125" style="3" customWidth="1"/>
    <col min="1543" max="1548" width="11.88671875" style="3" customWidth="1"/>
    <col min="1549" max="1552" width="11.77734375" style="3" customWidth="1"/>
    <col min="1553" max="1553" width="9.6640625" style="3" customWidth="1"/>
    <col min="1554" max="1792" width="8.88671875" style="3"/>
    <col min="1793" max="1793" width="8.88671875" style="3" customWidth="1"/>
    <col min="1794" max="1794" width="8.33203125" style="3" customWidth="1"/>
    <col min="1795" max="1795" width="8.88671875" style="3" customWidth="1"/>
    <col min="1796" max="1796" width="21" style="3" customWidth="1"/>
    <col min="1797" max="1798" width="12.33203125" style="3" customWidth="1"/>
    <col min="1799" max="1804" width="11.88671875" style="3" customWidth="1"/>
    <col min="1805" max="1808" width="11.77734375" style="3" customWidth="1"/>
    <col min="1809" max="1809" width="9.6640625" style="3" customWidth="1"/>
    <col min="1810" max="2048" width="8.88671875" style="3"/>
    <col min="2049" max="2049" width="8.88671875" style="3" customWidth="1"/>
    <col min="2050" max="2050" width="8.33203125" style="3" customWidth="1"/>
    <col min="2051" max="2051" width="8.88671875" style="3" customWidth="1"/>
    <col min="2052" max="2052" width="21" style="3" customWidth="1"/>
    <col min="2053" max="2054" width="12.33203125" style="3" customWidth="1"/>
    <col min="2055" max="2060" width="11.88671875" style="3" customWidth="1"/>
    <col min="2061" max="2064" width="11.77734375" style="3" customWidth="1"/>
    <col min="2065" max="2065" width="9.6640625" style="3" customWidth="1"/>
    <col min="2066" max="2304" width="8.88671875" style="3"/>
    <col min="2305" max="2305" width="8.88671875" style="3" customWidth="1"/>
    <col min="2306" max="2306" width="8.33203125" style="3" customWidth="1"/>
    <col min="2307" max="2307" width="8.88671875" style="3" customWidth="1"/>
    <col min="2308" max="2308" width="21" style="3" customWidth="1"/>
    <col min="2309" max="2310" width="12.33203125" style="3" customWidth="1"/>
    <col min="2311" max="2316" width="11.88671875" style="3" customWidth="1"/>
    <col min="2317" max="2320" width="11.77734375" style="3" customWidth="1"/>
    <col min="2321" max="2321" width="9.6640625" style="3" customWidth="1"/>
    <col min="2322" max="2560" width="8.88671875" style="3"/>
    <col min="2561" max="2561" width="8.88671875" style="3" customWidth="1"/>
    <col min="2562" max="2562" width="8.33203125" style="3" customWidth="1"/>
    <col min="2563" max="2563" width="8.88671875" style="3" customWidth="1"/>
    <col min="2564" max="2564" width="21" style="3" customWidth="1"/>
    <col min="2565" max="2566" width="12.33203125" style="3" customWidth="1"/>
    <col min="2567" max="2572" width="11.88671875" style="3" customWidth="1"/>
    <col min="2573" max="2576" width="11.77734375" style="3" customWidth="1"/>
    <col min="2577" max="2577" width="9.6640625" style="3" customWidth="1"/>
    <col min="2578" max="2816" width="8.88671875" style="3"/>
    <col min="2817" max="2817" width="8.88671875" style="3" customWidth="1"/>
    <col min="2818" max="2818" width="8.33203125" style="3" customWidth="1"/>
    <col min="2819" max="2819" width="8.88671875" style="3" customWidth="1"/>
    <col min="2820" max="2820" width="21" style="3" customWidth="1"/>
    <col min="2821" max="2822" width="12.33203125" style="3" customWidth="1"/>
    <col min="2823" max="2828" width="11.88671875" style="3" customWidth="1"/>
    <col min="2829" max="2832" width="11.77734375" style="3" customWidth="1"/>
    <col min="2833" max="2833" width="9.6640625" style="3" customWidth="1"/>
    <col min="2834" max="3072" width="8.88671875" style="3"/>
    <col min="3073" max="3073" width="8.88671875" style="3" customWidth="1"/>
    <col min="3074" max="3074" width="8.33203125" style="3" customWidth="1"/>
    <col min="3075" max="3075" width="8.88671875" style="3" customWidth="1"/>
    <col min="3076" max="3076" width="21" style="3" customWidth="1"/>
    <col min="3077" max="3078" width="12.33203125" style="3" customWidth="1"/>
    <col min="3079" max="3084" width="11.88671875" style="3" customWidth="1"/>
    <col min="3085" max="3088" width="11.77734375" style="3" customWidth="1"/>
    <col min="3089" max="3089" width="9.6640625" style="3" customWidth="1"/>
    <col min="3090" max="3328" width="8.88671875" style="3"/>
    <col min="3329" max="3329" width="8.88671875" style="3" customWidth="1"/>
    <col min="3330" max="3330" width="8.33203125" style="3" customWidth="1"/>
    <col min="3331" max="3331" width="8.88671875" style="3" customWidth="1"/>
    <col min="3332" max="3332" width="21" style="3" customWidth="1"/>
    <col min="3333" max="3334" width="12.33203125" style="3" customWidth="1"/>
    <col min="3335" max="3340" width="11.88671875" style="3" customWidth="1"/>
    <col min="3341" max="3344" width="11.77734375" style="3" customWidth="1"/>
    <col min="3345" max="3345" width="9.6640625" style="3" customWidth="1"/>
    <col min="3346" max="3584" width="8.88671875" style="3"/>
    <col min="3585" max="3585" width="8.88671875" style="3" customWidth="1"/>
    <col min="3586" max="3586" width="8.33203125" style="3" customWidth="1"/>
    <col min="3587" max="3587" width="8.88671875" style="3" customWidth="1"/>
    <col min="3588" max="3588" width="21" style="3" customWidth="1"/>
    <col min="3589" max="3590" width="12.33203125" style="3" customWidth="1"/>
    <col min="3591" max="3596" width="11.88671875" style="3" customWidth="1"/>
    <col min="3597" max="3600" width="11.77734375" style="3" customWidth="1"/>
    <col min="3601" max="3601" width="9.6640625" style="3" customWidth="1"/>
    <col min="3602" max="3840" width="8.88671875" style="3"/>
    <col min="3841" max="3841" width="8.88671875" style="3" customWidth="1"/>
    <col min="3842" max="3842" width="8.33203125" style="3" customWidth="1"/>
    <col min="3843" max="3843" width="8.88671875" style="3" customWidth="1"/>
    <col min="3844" max="3844" width="21" style="3" customWidth="1"/>
    <col min="3845" max="3846" width="12.33203125" style="3" customWidth="1"/>
    <col min="3847" max="3852" width="11.88671875" style="3" customWidth="1"/>
    <col min="3853" max="3856" width="11.77734375" style="3" customWidth="1"/>
    <col min="3857" max="3857" width="9.6640625" style="3" customWidth="1"/>
    <col min="3858" max="4096" width="8.88671875" style="3"/>
    <col min="4097" max="4097" width="8.88671875" style="3" customWidth="1"/>
    <col min="4098" max="4098" width="8.33203125" style="3" customWidth="1"/>
    <col min="4099" max="4099" width="8.88671875" style="3" customWidth="1"/>
    <col min="4100" max="4100" width="21" style="3" customWidth="1"/>
    <col min="4101" max="4102" width="12.33203125" style="3" customWidth="1"/>
    <col min="4103" max="4108" width="11.88671875" style="3" customWidth="1"/>
    <col min="4109" max="4112" width="11.77734375" style="3" customWidth="1"/>
    <col min="4113" max="4113" width="9.6640625" style="3" customWidth="1"/>
    <col min="4114" max="4352" width="8.88671875" style="3"/>
    <col min="4353" max="4353" width="8.88671875" style="3" customWidth="1"/>
    <col min="4354" max="4354" width="8.33203125" style="3" customWidth="1"/>
    <col min="4355" max="4355" width="8.88671875" style="3" customWidth="1"/>
    <col min="4356" max="4356" width="21" style="3" customWidth="1"/>
    <col min="4357" max="4358" width="12.33203125" style="3" customWidth="1"/>
    <col min="4359" max="4364" width="11.88671875" style="3" customWidth="1"/>
    <col min="4365" max="4368" width="11.77734375" style="3" customWidth="1"/>
    <col min="4369" max="4369" width="9.6640625" style="3" customWidth="1"/>
    <col min="4370" max="4608" width="8.88671875" style="3"/>
    <col min="4609" max="4609" width="8.88671875" style="3" customWidth="1"/>
    <col min="4610" max="4610" width="8.33203125" style="3" customWidth="1"/>
    <col min="4611" max="4611" width="8.88671875" style="3" customWidth="1"/>
    <col min="4612" max="4612" width="21" style="3" customWidth="1"/>
    <col min="4613" max="4614" width="12.33203125" style="3" customWidth="1"/>
    <col min="4615" max="4620" width="11.88671875" style="3" customWidth="1"/>
    <col min="4621" max="4624" width="11.77734375" style="3" customWidth="1"/>
    <col min="4625" max="4625" width="9.6640625" style="3" customWidth="1"/>
    <col min="4626" max="4864" width="8.88671875" style="3"/>
    <col min="4865" max="4865" width="8.88671875" style="3" customWidth="1"/>
    <col min="4866" max="4866" width="8.33203125" style="3" customWidth="1"/>
    <col min="4867" max="4867" width="8.88671875" style="3" customWidth="1"/>
    <col min="4868" max="4868" width="21" style="3" customWidth="1"/>
    <col min="4869" max="4870" width="12.33203125" style="3" customWidth="1"/>
    <col min="4871" max="4876" width="11.88671875" style="3" customWidth="1"/>
    <col min="4877" max="4880" width="11.77734375" style="3" customWidth="1"/>
    <col min="4881" max="4881" width="9.6640625" style="3" customWidth="1"/>
    <col min="4882" max="5120" width="8.88671875" style="3"/>
    <col min="5121" max="5121" width="8.88671875" style="3" customWidth="1"/>
    <col min="5122" max="5122" width="8.33203125" style="3" customWidth="1"/>
    <col min="5123" max="5123" width="8.88671875" style="3" customWidth="1"/>
    <col min="5124" max="5124" width="21" style="3" customWidth="1"/>
    <col min="5125" max="5126" width="12.33203125" style="3" customWidth="1"/>
    <col min="5127" max="5132" width="11.88671875" style="3" customWidth="1"/>
    <col min="5133" max="5136" width="11.77734375" style="3" customWidth="1"/>
    <col min="5137" max="5137" width="9.6640625" style="3" customWidth="1"/>
    <col min="5138" max="5376" width="8.88671875" style="3"/>
    <col min="5377" max="5377" width="8.88671875" style="3" customWidth="1"/>
    <col min="5378" max="5378" width="8.33203125" style="3" customWidth="1"/>
    <col min="5379" max="5379" width="8.88671875" style="3" customWidth="1"/>
    <col min="5380" max="5380" width="21" style="3" customWidth="1"/>
    <col min="5381" max="5382" width="12.33203125" style="3" customWidth="1"/>
    <col min="5383" max="5388" width="11.88671875" style="3" customWidth="1"/>
    <col min="5389" max="5392" width="11.77734375" style="3" customWidth="1"/>
    <col min="5393" max="5393" width="9.6640625" style="3" customWidth="1"/>
    <col min="5394" max="5632" width="8.88671875" style="3"/>
    <col min="5633" max="5633" width="8.88671875" style="3" customWidth="1"/>
    <col min="5634" max="5634" width="8.33203125" style="3" customWidth="1"/>
    <col min="5635" max="5635" width="8.88671875" style="3" customWidth="1"/>
    <col min="5636" max="5636" width="21" style="3" customWidth="1"/>
    <col min="5637" max="5638" width="12.33203125" style="3" customWidth="1"/>
    <col min="5639" max="5644" width="11.88671875" style="3" customWidth="1"/>
    <col min="5645" max="5648" width="11.77734375" style="3" customWidth="1"/>
    <col min="5649" max="5649" width="9.6640625" style="3" customWidth="1"/>
    <col min="5650" max="5888" width="8.88671875" style="3"/>
    <col min="5889" max="5889" width="8.88671875" style="3" customWidth="1"/>
    <col min="5890" max="5890" width="8.33203125" style="3" customWidth="1"/>
    <col min="5891" max="5891" width="8.88671875" style="3" customWidth="1"/>
    <col min="5892" max="5892" width="21" style="3" customWidth="1"/>
    <col min="5893" max="5894" width="12.33203125" style="3" customWidth="1"/>
    <col min="5895" max="5900" width="11.88671875" style="3" customWidth="1"/>
    <col min="5901" max="5904" width="11.77734375" style="3" customWidth="1"/>
    <col min="5905" max="5905" width="9.6640625" style="3" customWidth="1"/>
    <col min="5906" max="6144" width="8.88671875" style="3"/>
    <col min="6145" max="6145" width="8.88671875" style="3" customWidth="1"/>
    <col min="6146" max="6146" width="8.33203125" style="3" customWidth="1"/>
    <col min="6147" max="6147" width="8.88671875" style="3" customWidth="1"/>
    <col min="6148" max="6148" width="21" style="3" customWidth="1"/>
    <col min="6149" max="6150" width="12.33203125" style="3" customWidth="1"/>
    <col min="6151" max="6156" width="11.88671875" style="3" customWidth="1"/>
    <col min="6157" max="6160" width="11.77734375" style="3" customWidth="1"/>
    <col min="6161" max="6161" width="9.6640625" style="3" customWidth="1"/>
    <col min="6162" max="6400" width="8.88671875" style="3"/>
    <col min="6401" max="6401" width="8.88671875" style="3" customWidth="1"/>
    <col min="6402" max="6402" width="8.33203125" style="3" customWidth="1"/>
    <col min="6403" max="6403" width="8.88671875" style="3" customWidth="1"/>
    <col min="6404" max="6404" width="21" style="3" customWidth="1"/>
    <col min="6405" max="6406" width="12.33203125" style="3" customWidth="1"/>
    <col min="6407" max="6412" width="11.88671875" style="3" customWidth="1"/>
    <col min="6413" max="6416" width="11.77734375" style="3" customWidth="1"/>
    <col min="6417" max="6417" width="9.6640625" style="3" customWidth="1"/>
    <col min="6418" max="6656" width="8.88671875" style="3"/>
    <col min="6657" max="6657" width="8.88671875" style="3" customWidth="1"/>
    <col min="6658" max="6658" width="8.33203125" style="3" customWidth="1"/>
    <col min="6659" max="6659" width="8.88671875" style="3" customWidth="1"/>
    <col min="6660" max="6660" width="21" style="3" customWidth="1"/>
    <col min="6661" max="6662" width="12.33203125" style="3" customWidth="1"/>
    <col min="6663" max="6668" width="11.88671875" style="3" customWidth="1"/>
    <col min="6669" max="6672" width="11.77734375" style="3" customWidth="1"/>
    <col min="6673" max="6673" width="9.6640625" style="3" customWidth="1"/>
    <col min="6674" max="6912" width="8.88671875" style="3"/>
    <col min="6913" max="6913" width="8.88671875" style="3" customWidth="1"/>
    <col min="6914" max="6914" width="8.33203125" style="3" customWidth="1"/>
    <col min="6915" max="6915" width="8.88671875" style="3" customWidth="1"/>
    <col min="6916" max="6916" width="21" style="3" customWidth="1"/>
    <col min="6917" max="6918" width="12.33203125" style="3" customWidth="1"/>
    <col min="6919" max="6924" width="11.88671875" style="3" customWidth="1"/>
    <col min="6925" max="6928" width="11.77734375" style="3" customWidth="1"/>
    <col min="6929" max="6929" width="9.6640625" style="3" customWidth="1"/>
    <col min="6930" max="7168" width="8.88671875" style="3"/>
    <col min="7169" max="7169" width="8.88671875" style="3" customWidth="1"/>
    <col min="7170" max="7170" width="8.33203125" style="3" customWidth="1"/>
    <col min="7171" max="7171" width="8.88671875" style="3" customWidth="1"/>
    <col min="7172" max="7172" width="21" style="3" customWidth="1"/>
    <col min="7173" max="7174" width="12.33203125" style="3" customWidth="1"/>
    <col min="7175" max="7180" width="11.88671875" style="3" customWidth="1"/>
    <col min="7181" max="7184" width="11.77734375" style="3" customWidth="1"/>
    <col min="7185" max="7185" width="9.6640625" style="3" customWidth="1"/>
    <col min="7186" max="7424" width="8.88671875" style="3"/>
    <col min="7425" max="7425" width="8.88671875" style="3" customWidth="1"/>
    <col min="7426" max="7426" width="8.33203125" style="3" customWidth="1"/>
    <col min="7427" max="7427" width="8.88671875" style="3" customWidth="1"/>
    <col min="7428" max="7428" width="21" style="3" customWidth="1"/>
    <col min="7429" max="7430" width="12.33203125" style="3" customWidth="1"/>
    <col min="7431" max="7436" width="11.88671875" style="3" customWidth="1"/>
    <col min="7437" max="7440" width="11.77734375" style="3" customWidth="1"/>
    <col min="7441" max="7441" width="9.6640625" style="3" customWidth="1"/>
    <col min="7442" max="7680" width="8.88671875" style="3"/>
    <col min="7681" max="7681" width="8.88671875" style="3" customWidth="1"/>
    <col min="7682" max="7682" width="8.33203125" style="3" customWidth="1"/>
    <col min="7683" max="7683" width="8.88671875" style="3" customWidth="1"/>
    <col min="7684" max="7684" width="21" style="3" customWidth="1"/>
    <col min="7685" max="7686" width="12.33203125" style="3" customWidth="1"/>
    <col min="7687" max="7692" width="11.88671875" style="3" customWidth="1"/>
    <col min="7693" max="7696" width="11.77734375" style="3" customWidth="1"/>
    <col min="7697" max="7697" width="9.6640625" style="3" customWidth="1"/>
    <col min="7698" max="7936" width="8.88671875" style="3"/>
    <col min="7937" max="7937" width="8.88671875" style="3" customWidth="1"/>
    <col min="7938" max="7938" width="8.33203125" style="3" customWidth="1"/>
    <col min="7939" max="7939" width="8.88671875" style="3" customWidth="1"/>
    <col min="7940" max="7940" width="21" style="3" customWidth="1"/>
    <col min="7941" max="7942" width="12.33203125" style="3" customWidth="1"/>
    <col min="7943" max="7948" width="11.88671875" style="3" customWidth="1"/>
    <col min="7949" max="7952" width="11.77734375" style="3" customWidth="1"/>
    <col min="7953" max="7953" width="9.6640625" style="3" customWidth="1"/>
    <col min="7954" max="8192" width="8.88671875" style="3"/>
    <col min="8193" max="8193" width="8.88671875" style="3" customWidth="1"/>
    <col min="8194" max="8194" width="8.33203125" style="3" customWidth="1"/>
    <col min="8195" max="8195" width="8.88671875" style="3" customWidth="1"/>
    <col min="8196" max="8196" width="21" style="3" customWidth="1"/>
    <col min="8197" max="8198" width="12.33203125" style="3" customWidth="1"/>
    <col min="8199" max="8204" width="11.88671875" style="3" customWidth="1"/>
    <col min="8205" max="8208" width="11.77734375" style="3" customWidth="1"/>
    <col min="8209" max="8209" width="9.6640625" style="3" customWidth="1"/>
    <col min="8210" max="8448" width="8.88671875" style="3"/>
    <col min="8449" max="8449" width="8.88671875" style="3" customWidth="1"/>
    <col min="8450" max="8450" width="8.33203125" style="3" customWidth="1"/>
    <col min="8451" max="8451" width="8.88671875" style="3" customWidth="1"/>
    <col min="8452" max="8452" width="21" style="3" customWidth="1"/>
    <col min="8453" max="8454" width="12.33203125" style="3" customWidth="1"/>
    <col min="8455" max="8460" width="11.88671875" style="3" customWidth="1"/>
    <col min="8461" max="8464" width="11.77734375" style="3" customWidth="1"/>
    <col min="8465" max="8465" width="9.6640625" style="3" customWidth="1"/>
    <col min="8466" max="8704" width="8.88671875" style="3"/>
    <col min="8705" max="8705" width="8.88671875" style="3" customWidth="1"/>
    <col min="8706" max="8706" width="8.33203125" style="3" customWidth="1"/>
    <col min="8707" max="8707" width="8.88671875" style="3" customWidth="1"/>
    <col min="8708" max="8708" width="21" style="3" customWidth="1"/>
    <col min="8709" max="8710" width="12.33203125" style="3" customWidth="1"/>
    <col min="8711" max="8716" width="11.88671875" style="3" customWidth="1"/>
    <col min="8717" max="8720" width="11.77734375" style="3" customWidth="1"/>
    <col min="8721" max="8721" width="9.6640625" style="3" customWidth="1"/>
    <col min="8722" max="8960" width="8.88671875" style="3"/>
    <col min="8961" max="8961" width="8.88671875" style="3" customWidth="1"/>
    <col min="8962" max="8962" width="8.33203125" style="3" customWidth="1"/>
    <col min="8963" max="8963" width="8.88671875" style="3" customWidth="1"/>
    <col min="8964" max="8964" width="21" style="3" customWidth="1"/>
    <col min="8965" max="8966" width="12.33203125" style="3" customWidth="1"/>
    <col min="8967" max="8972" width="11.88671875" style="3" customWidth="1"/>
    <col min="8973" max="8976" width="11.77734375" style="3" customWidth="1"/>
    <col min="8977" max="8977" width="9.6640625" style="3" customWidth="1"/>
    <col min="8978" max="9216" width="8.88671875" style="3"/>
    <col min="9217" max="9217" width="8.88671875" style="3" customWidth="1"/>
    <col min="9218" max="9218" width="8.33203125" style="3" customWidth="1"/>
    <col min="9219" max="9219" width="8.88671875" style="3" customWidth="1"/>
    <col min="9220" max="9220" width="21" style="3" customWidth="1"/>
    <col min="9221" max="9222" width="12.33203125" style="3" customWidth="1"/>
    <col min="9223" max="9228" width="11.88671875" style="3" customWidth="1"/>
    <col min="9229" max="9232" width="11.77734375" style="3" customWidth="1"/>
    <col min="9233" max="9233" width="9.6640625" style="3" customWidth="1"/>
    <col min="9234" max="9472" width="8.88671875" style="3"/>
    <col min="9473" max="9473" width="8.88671875" style="3" customWidth="1"/>
    <col min="9474" max="9474" width="8.33203125" style="3" customWidth="1"/>
    <col min="9475" max="9475" width="8.88671875" style="3" customWidth="1"/>
    <col min="9476" max="9476" width="21" style="3" customWidth="1"/>
    <col min="9477" max="9478" width="12.33203125" style="3" customWidth="1"/>
    <col min="9479" max="9484" width="11.88671875" style="3" customWidth="1"/>
    <col min="9485" max="9488" width="11.77734375" style="3" customWidth="1"/>
    <col min="9489" max="9489" width="9.6640625" style="3" customWidth="1"/>
    <col min="9490" max="9728" width="8.88671875" style="3"/>
    <col min="9729" max="9729" width="8.88671875" style="3" customWidth="1"/>
    <col min="9730" max="9730" width="8.33203125" style="3" customWidth="1"/>
    <col min="9731" max="9731" width="8.88671875" style="3" customWidth="1"/>
    <col min="9732" max="9732" width="21" style="3" customWidth="1"/>
    <col min="9733" max="9734" width="12.33203125" style="3" customWidth="1"/>
    <col min="9735" max="9740" width="11.88671875" style="3" customWidth="1"/>
    <col min="9741" max="9744" width="11.77734375" style="3" customWidth="1"/>
    <col min="9745" max="9745" width="9.6640625" style="3" customWidth="1"/>
    <col min="9746" max="9984" width="8.88671875" style="3"/>
    <col min="9985" max="9985" width="8.88671875" style="3" customWidth="1"/>
    <col min="9986" max="9986" width="8.33203125" style="3" customWidth="1"/>
    <col min="9987" max="9987" width="8.88671875" style="3" customWidth="1"/>
    <col min="9988" max="9988" width="21" style="3" customWidth="1"/>
    <col min="9989" max="9990" width="12.33203125" style="3" customWidth="1"/>
    <col min="9991" max="9996" width="11.88671875" style="3" customWidth="1"/>
    <col min="9997" max="10000" width="11.77734375" style="3" customWidth="1"/>
    <col min="10001" max="10001" width="9.6640625" style="3" customWidth="1"/>
    <col min="10002" max="10240" width="8.88671875" style="3"/>
    <col min="10241" max="10241" width="8.88671875" style="3" customWidth="1"/>
    <col min="10242" max="10242" width="8.33203125" style="3" customWidth="1"/>
    <col min="10243" max="10243" width="8.88671875" style="3" customWidth="1"/>
    <col min="10244" max="10244" width="21" style="3" customWidth="1"/>
    <col min="10245" max="10246" width="12.33203125" style="3" customWidth="1"/>
    <col min="10247" max="10252" width="11.88671875" style="3" customWidth="1"/>
    <col min="10253" max="10256" width="11.77734375" style="3" customWidth="1"/>
    <col min="10257" max="10257" width="9.6640625" style="3" customWidth="1"/>
    <col min="10258" max="10496" width="8.88671875" style="3"/>
    <col min="10497" max="10497" width="8.88671875" style="3" customWidth="1"/>
    <col min="10498" max="10498" width="8.33203125" style="3" customWidth="1"/>
    <col min="10499" max="10499" width="8.88671875" style="3" customWidth="1"/>
    <col min="10500" max="10500" width="21" style="3" customWidth="1"/>
    <col min="10501" max="10502" width="12.33203125" style="3" customWidth="1"/>
    <col min="10503" max="10508" width="11.88671875" style="3" customWidth="1"/>
    <col min="10509" max="10512" width="11.77734375" style="3" customWidth="1"/>
    <col min="10513" max="10513" width="9.6640625" style="3" customWidth="1"/>
    <col min="10514" max="10752" width="8.88671875" style="3"/>
    <col min="10753" max="10753" width="8.88671875" style="3" customWidth="1"/>
    <col min="10754" max="10754" width="8.33203125" style="3" customWidth="1"/>
    <col min="10755" max="10755" width="8.88671875" style="3" customWidth="1"/>
    <col min="10756" max="10756" width="21" style="3" customWidth="1"/>
    <col min="10757" max="10758" width="12.33203125" style="3" customWidth="1"/>
    <col min="10759" max="10764" width="11.88671875" style="3" customWidth="1"/>
    <col min="10765" max="10768" width="11.77734375" style="3" customWidth="1"/>
    <col min="10769" max="10769" width="9.6640625" style="3" customWidth="1"/>
    <col min="10770" max="11008" width="8.88671875" style="3"/>
    <col min="11009" max="11009" width="8.88671875" style="3" customWidth="1"/>
    <col min="11010" max="11010" width="8.33203125" style="3" customWidth="1"/>
    <col min="11011" max="11011" width="8.88671875" style="3" customWidth="1"/>
    <col min="11012" max="11012" width="21" style="3" customWidth="1"/>
    <col min="11013" max="11014" width="12.33203125" style="3" customWidth="1"/>
    <col min="11015" max="11020" width="11.88671875" style="3" customWidth="1"/>
    <col min="11021" max="11024" width="11.77734375" style="3" customWidth="1"/>
    <col min="11025" max="11025" width="9.6640625" style="3" customWidth="1"/>
    <col min="11026" max="11264" width="8.88671875" style="3"/>
    <col min="11265" max="11265" width="8.88671875" style="3" customWidth="1"/>
    <col min="11266" max="11266" width="8.33203125" style="3" customWidth="1"/>
    <col min="11267" max="11267" width="8.88671875" style="3" customWidth="1"/>
    <col min="11268" max="11268" width="21" style="3" customWidth="1"/>
    <col min="11269" max="11270" width="12.33203125" style="3" customWidth="1"/>
    <col min="11271" max="11276" width="11.88671875" style="3" customWidth="1"/>
    <col min="11277" max="11280" width="11.77734375" style="3" customWidth="1"/>
    <col min="11281" max="11281" width="9.6640625" style="3" customWidth="1"/>
    <col min="11282" max="11520" width="8.88671875" style="3"/>
    <col min="11521" max="11521" width="8.88671875" style="3" customWidth="1"/>
    <col min="11522" max="11522" width="8.33203125" style="3" customWidth="1"/>
    <col min="11523" max="11523" width="8.88671875" style="3" customWidth="1"/>
    <col min="11524" max="11524" width="21" style="3" customWidth="1"/>
    <col min="11525" max="11526" width="12.33203125" style="3" customWidth="1"/>
    <col min="11527" max="11532" width="11.88671875" style="3" customWidth="1"/>
    <col min="11533" max="11536" width="11.77734375" style="3" customWidth="1"/>
    <col min="11537" max="11537" width="9.6640625" style="3" customWidth="1"/>
    <col min="11538" max="11776" width="8.88671875" style="3"/>
    <col min="11777" max="11777" width="8.88671875" style="3" customWidth="1"/>
    <col min="11778" max="11778" width="8.33203125" style="3" customWidth="1"/>
    <col min="11779" max="11779" width="8.88671875" style="3" customWidth="1"/>
    <col min="11780" max="11780" width="21" style="3" customWidth="1"/>
    <col min="11781" max="11782" width="12.33203125" style="3" customWidth="1"/>
    <col min="11783" max="11788" width="11.88671875" style="3" customWidth="1"/>
    <col min="11789" max="11792" width="11.77734375" style="3" customWidth="1"/>
    <col min="11793" max="11793" width="9.6640625" style="3" customWidth="1"/>
    <col min="11794" max="12032" width="8.88671875" style="3"/>
    <col min="12033" max="12033" width="8.88671875" style="3" customWidth="1"/>
    <col min="12034" max="12034" width="8.33203125" style="3" customWidth="1"/>
    <col min="12035" max="12035" width="8.88671875" style="3" customWidth="1"/>
    <col min="12036" max="12036" width="21" style="3" customWidth="1"/>
    <col min="12037" max="12038" width="12.33203125" style="3" customWidth="1"/>
    <col min="12039" max="12044" width="11.88671875" style="3" customWidth="1"/>
    <col min="12045" max="12048" width="11.77734375" style="3" customWidth="1"/>
    <col min="12049" max="12049" width="9.6640625" style="3" customWidth="1"/>
    <col min="12050" max="12288" width="8.88671875" style="3"/>
    <col min="12289" max="12289" width="8.88671875" style="3" customWidth="1"/>
    <col min="12290" max="12290" width="8.33203125" style="3" customWidth="1"/>
    <col min="12291" max="12291" width="8.88671875" style="3" customWidth="1"/>
    <col min="12292" max="12292" width="21" style="3" customWidth="1"/>
    <col min="12293" max="12294" width="12.33203125" style="3" customWidth="1"/>
    <col min="12295" max="12300" width="11.88671875" style="3" customWidth="1"/>
    <col min="12301" max="12304" width="11.77734375" style="3" customWidth="1"/>
    <col min="12305" max="12305" width="9.6640625" style="3" customWidth="1"/>
    <col min="12306" max="12544" width="8.88671875" style="3"/>
    <col min="12545" max="12545" width="8.88671875" style="3" customWidth="1"/>
    <col min="12546" max="12546" width="8.33203125" style="3" customWidth="1"/>
    <col min="12547" max="12547" width="8.88671875" style="3" customWidth="1"/>
    <col min="12548" max="12548" width="21" style="3" customWidth="1"/>
    <col min="12549" max="12550" width="12.33203125" style="3" customWidth="1"/>
    <col min="12551" max="12556" width="11.88671875" style="3" customWidth="1"/>
    <col min="12557" max="12560" width="11.77734375" style="3" customWidth="1"/>
    <col min="12561" max="12561" width="9.6640625" style="3" customWidth="1"/>
    <col min="12562" max="12800" width="8.88671875" style="3"/>
    <col min="12801" max="12801" width="8.88671875" style="3" customWidth="1"/>
    <col min="12802" max="12802" width="8.33203125" style="3" customWidth="1"/>
    <col min="12803" max="12803" width="8.88671875" style="3" customWidth="1"/>
    <col min="12804" max="12804" width="21" style="3" customWidth="1"/>
    <col min="12805" max="12806" width="12.33203125" style="3" customWidth="1"/>
    <col min="12807" max="12812" width="11.88671875" style="3" customWidth="1"/>
    <col min="12813" max="12816" width="11.77734375" style="3" customWidth="1"/>
    <col min="12817" max="12817" width="9.6640625" style="3" customWidth="1"/>
    <col min="12818" max="13056" width="8.88671875" style="3"/>
    <col min="13057" max="13057" width="8.88671875" style="3" customWidth="1"/>
    <col min="13058" max="13058" width="8.33203125" style="3" customWidth="1"/>
    <col min="13059" max="13059" width="8.88671875" style="3" customWidth="1"/>
    <col min="13060" max="13060" width="21" style="3" customWidth="1"/>
    <col min="13061" max="13062" width="12.33203125" style="3" customWidth="1"/>
    <col min="13063" max="13068" width="11.88671875" style="3" customWidth="1"/>
    <col min="13069" max="13072" width="11.77734375" style="3" customWidth="1"/>
    <col min="13073" max="13073" width="9.6640625" style="3" customWidth="1"/>
    <col min="13074" max="13312" width="8.88671875" style="3"/>
    <col min="13313" max="13313" width="8.88671875" style="3" customWidth="1"/>
    <col min="13314" max="13314" width="8.33203125" style="3" customWidth="1"/>
    <col min="13315" max="13315" width="8.88671875" style="3" customWidth="1"/>
    <col min="13316" max="13316" width="21" style="3" customWidth="1"/>
    <col min="13317" max="13318" width="12.33203125" style="3" customWidth="1"/>
    <col min="13319" max="13324" width="11.88671875" style="3" customWidth="1"/>
    <col min="13325" max="13328" width="11.77734375" style="3" customWidth="1"/>
    <col min="13329" max="13329" width="9.6640625" style="3" customWidth="1"/>
    <col min="13330" max="13568" width="8.88671875" style="3"/>
    <col min="13569" max="13569" width="8.88671875" style="3" customWidth="1"/>
    <col min="13570" max="13570" width="8.33203125" style="3" customWidth="1"/>
    <col min="13571" max="13571" width="8.88671875" style="3" customWidth="1"/>
    <col min="13572" max="13572" width="21" style="3" customWidth="1"/>
    <col min="13573" max="13574" width="12.33203125" style="3" customWidth="1"/>
    <col min="13575" max="13580" width="11.88671875" style="3" customWidth="1"/>
    <col min="13581" max="13584" width="11.77734375" style="3" customWidth="1"/>
    <col min="13585" max="13585" width="9.6640625" style="3" customWidth="1"/>
    <col min="13586" max="13824" width="8.88671875" style="3"/>
    <col min="13825" max="13825" width="8.88671875" style="3" customWidth="1"/>
    <col min="13826" max="13826" width="8.33203125" style="3" customWidth="1"/>
    <col min="13827" max="13827" width="8.88671875" style="3" customWidth="1"/>
    <col min="13828" max="13828" width="21" style="3" customWidth="1"/>
    <col min="13829" max="13830" width="12.33203125" style="3" customWidth="1"/>
    <col min="13831" max="13836" width="11.88671875" style="3" customWidth="1"/>
    <col min="13837" max="13840" width="11.77734375" style="3" customWidth="1"/>
    <col min="13841" max="13841" width="9.6640625" style="3" customWidth="1"/>
    <col min="13842" max="14080" width="8.88671875" style="3"/>
    <col min="14081" max="14081" width="8.88671875" style="3" customWidth="1"/>
    <col min="14082" max="14082" width="8.33203125" style="3" customWidth="1"/>
    <col min="14083" max="14083" width="8.88671875" style="3" customWidth="1"/>
    <col min="14084" max="14084" width="21" style="3" customWidth="1"/>
    <col min="14085" max="14086" width="12.33203125" style="3" customWidth="1"/>
    <col min="14087" max="14092" width="11.88671875" style="3" customWidth="1"/>
    <col min="14093" max="14096" width="11.77734375" style="3" customWidth="1"/>
    <col min="14097" max="14097" width="9.6640625" style="3" customWidth="1"/>
    <col min="14098" max="14336" width="8.88671875" style="3"/>
    <col min="14337" max="14337" width="8.88671875" style="3" customWidth="1"/>
    <col min="14338" max="14338" width="8.33203125" style="3" customWidth="1"/>
    <col min="14339" max="14339" width="8.88671875" style="3" customWidth="1"/>
    <col min="14340" max="14340" width="21" style="3" customWidth="1"/>
    <col min="14341" max="14342" width="12.33203125" style="3" customWidth="1"/>
    <col min="14343" max="14348" width="11.88671875" style="3" customWidth="1"/>
    <col min="14349" max="14352" width="11.77734375" style="3" customWidth="1"/>
    <col min="14353" max="14353" width="9.6640625" style="3" customWidth="1"/>
    <col min="14354" max="14592" width="8.88671875" style="3"/>
    <col min="14593" max="14593" width="8.88671875" style="3" customWidth="1"/>
    <col min="14594" max="14594" width="8.33203125" style="3" customWidth="1"/>
    <col min="14595" max="14595" width="8.88671875" style="3" customWidth="1"/>
    <col min="14596" max="14596" width="21" style="3" customWidth="1"/>
    <col min="14597" max="14598" width="12.33203125" style="3" customWidth="1"/>
    <col min="14599" max="14604" width="11.88671875" style="3" customWidth="1"/>
    <col min="14605" max="14608" width="11.77734375" style="3" customWidth="1"/>
    <col min="14609" max="14609" width="9.6640625" style="3" customWidth="1"/>
    <col min="14610" max="14848" width="8.88671875" style="3"/>
    <col min="14849" max="14849" width="8.88671875" style="3" customWidth="1"/>
    <col min="14850" max="14850" width="8.33203125" style="3" customWidth="1"/>
    <col min="14851" max="14851" width="8.88671875" style="3" customWidth="1"/>
    <col min="14852" max="14852" width="21" style="3" customWidth="1"/>
    <col min="14853" max="14854" width="12.33203125" style="3" customWidth="1"/>
    <col min="14855" max="14860" width="11.88671875" style="3" customWidth="1"/>
    <col min="14861" max="14864" width="11.77734375" style="3" customWidth="1"/>
    <col min="14865" max="14865" width="9.6640625" style="3" customWidth="1"/>
    <col min="14866" max="15104" width="8.88671875" style="3"/>
    <col min="15105" max="15105" width="8.88671875" style="3" customWidth="1"/>
    <col min="15106" max="15106" width="8.33203125" style="3" customWidth="1"/>
    <col min="15107" max="15107" width="8.88671875" style="3" customWidth="1"/>
    <col min="15108" max="15108" width="21" style="3" customWidth="1"/>
    <col min="15109" max="15110" width="12.33203125" style="3" customWidth="1"/>
    <col min="15111" max="15116" width="11.88671875" style="3" customWidth="1"/>
    <col min="15117" max="15120" width="11.77734375" style="3" customWidth="1"/>
    <col min="15121" max="15121" width="9.6640625" style="3" customWidth="1"/>
    <col min="15122" max="15360" width="8.88671875" style="3"/>
    <col min="15361" max="15361" width="8.88671875" style="3" customWidth="1"/>
    <col min="15362" max="15362" width="8.33203125" style="3" customWidth="1"/>
    <col min="15363" max="15363" width="8.88671875" style="3" customWidth="1"/>
    <col min="15364" max="15364" width="21" style="3" customWidth="1"/>
    <col min="15365" max="15366" width="12.33203125" style="3" customWidth="1"/>
    <col min="15367" max="15372" width="11.88671875" style="3" customWidth="1"/>
    <col min="15373" max="15376" width="11.77734375" style="3" customWidth="1"/>
    <col min="15377" max="15377" width="9.6640625" style="3" customWidth="1"/>
    <col min="15378" max="15616" width="8.88671875" style="3"/>
    <col min="15617" max="15617" width="8.88671875" style="3" customWidth="1"/>
    <col min="15618" max="15618" width="8.33203125" style="3" customWidth="1"/>
    <col min="15619" max="15619" width="8.88671875" style="3" customWidth="1"/>
    <col min="15620" max="15620" width="21" style="3" customWidth="1"/>
    <col min="15621" max="15622" width="12.33203125" style="3" customWidth="1"/>
    <col min="15623" max="15628" width="11.88671875" style="3" customWidth="1"/>
    <col min="15629" max="15632" width="11.77734375" style="3" customWidth="1"/>
    <col min="15633" max="15633" width="9.6640625" style="3" customWidth="1"/>
    <col min="15634" max="15872" width="8.88671875" style="3"/>
    <col min="15873" max="15873" width="8.88671875" style="3" customWidth="1"/>
    <col min="15874" max="15874" width="8.33203125" style="3" customWidth="1"/>
    <col min="15875" max="15875" width="8.88671875" style="3" customWidth="1"/>
    <col min="15876" max="15876" width="21" style="3" customWidth="1"/>
    <col min="15877" max="15878" width="12.33203125" style="3" customWidth="1"/>
    <col min="15879" max="15884" width="11.88671875" style="3" customWidth="1"/>
    <col min="15885" max="15888" width="11.77734375" style="3" customWidth="1"/>
    <col min="15889" max="15889" width="9.6640625" style="3" customWidth="1"/>
    <col min="15890" max="16128" width="8.88671875" style="3"/>
    <col min="16129" max="16129" width="8.88671875" style="3" customWidth="1"/>
    <col min="16130" max="16130" width="8.33203125" style="3" customWidth="1"/>
    <col min="16131" max="16131" width="8.88671875" style="3" customWidth="1"/>
    <col min="16132" max="16132" width="21" style="3" customWidth="1"/>
    <col min="16133" max="16134" width="12.33203125" style="3" customWidth="1"/>
    <col min="16135" max="16140" width="11.88671875" style="3" customWidth="1"/>
    <col min="16141" max="16144" width="11.77734375" style="3" customWidth="1"/>
    <col min="16145" max="16145" width="9.6640625" style="3" customWidth="1"/>
    <col min="16146" max="16384" width="8.88671875" style="3"/>
  </cols>
  <sheetData>
    <row r="1" spans="1:19" s="232" customFormat="1" ht="32.25" customHeight="1">
      <c r="A1" s="2583" t="s">
        <v>174</v>
      </c>
      <c r="B1" s="2583"/>
      <c r="C1" s="2583"/>
      <c r="D1" s="2583"/>
      <c r="E1" s="2583"/>
      <c r="F1" s="2583"/>
      <c r="G1" s="2583"/>
      <c r="H1" s="2583"/>
      <c r="I1" s="2583"/>
      <c r="J1" s="2583"/>
      <c r="K1" s="2583"/>
      <c r="L1" s="2583"/>
      <c r="M1" s="2583"/>
      <c r="N1" s="2583"/>
      <c r="O1" s="2583"/>
      <c r="P1" s="2583"/>
      <c r="Q1" s="408"/>
      <c r="R1" s="408"/>
    </row>
    <row r="2" spans="1:19" ht="12" customHeight="1" thickBot="1">
      <c r="B2" s="14"/>
      <c r="C2" s="14"/>
      <c r="D2" s="14"/>
      <c r="E2" s="14"/>
      <c r="F2" s="14"/>
      <c r="G2" s="14"/>
      <c r="H2" s="14"/>
      <c r="I2" s="14"/>
      <c r="J2" s="14"/>
      <c r="K2" s="14"/>
      <c r="L2" s="14"/>
      <c r="M2" s="14"/>
      <c r="N2" s="14"/>
      <c r="O2" s="14"/>
      <c r="P2" s="14"/>
      <c r="Q2" s="14"/>
      <c r="R2" s="14"/>
      <c r="S2" s="14"/>
    </row>
    <row r="3" spans="1:19" ht="17.25" customHeight="1" thickBot="1">
      <c r="A3" s="195" t="s">
        <v>152</v>
      </c>
      <c r="B3" s="195"/>
      <c r="C3" s="195"/>
      <c r="D3" s="513"/>
      <c r="E3" s="2584">
        <f>+Highlights!E3</f>
        <v>2017</v>
      </c>
      <c r="F3" s="2585"/>
      <c r="G3" s="2585"/>
      <c r="H3" s="2586"/>
      <c r="I3" s="2584">
        <f>+Highlights!I3</f>
        <v>2016</v>
      </c>
      <c r="J3" s="2585"/>
      <c r="K3" s="2585"/>
      <c r="L3" s="2586"/>
      <c r="M3" s="2584">
        <f>+Highlights!M3</f>
        <v>2015</v>
      </c>
      <c r="N3" s="2585"/>
      <c r="O3" s="2585"/>
      <c r="P3" s="2586"/>
      <c r="Q3" s="395"/>
    </row>
    <row r="4" spans="1:19" ht="17.25" customHeight="1" thickBot="1">
      <c r="A4" s="668" t="s">
        <v>572</v>
      </c>
      <c r="B4" s="663"/>
      <c r="C4" s="663"/>
      <c r="D4" s="664"/>
      <c r="E4" s="586" t="s">
        <v>1</v>
      </c>
      <c r="F4" s="587" t="s">
        <v>2</v>
      </c>
      <c r="G4" s="588" t="s">
        <v>3</v>
      </c>
      <c r="H4" s="589" t="s">
        <v>4</v>
      </c>
      <c r="I4" s="586" t="s">
        <v>1</v>
      </c>
      <c r="J4" s="587" t="s">
        <v>2</v>
      </c>
      <c r="K4" s="588" t="s">
        <v>3</v>
      </c>
      <c r="L4" s="589" t="s">
        <v>4</v>
      </c>
      <c r="M4" s="586" t="s">
        <v>1</v>
      </c>
      <c r="N4" s="587" t="s">
        <v>2</v>
      </c>
      <c r="O4" s="588" t="s">
        <v>3</v>
      </c>
      <c r="P4" s="589" t="s">
        <v>4</v>
      </c>
      <c r="Q4" s="395"/>
    </row>
    <row r="5" spans="1:19" ht="17.25" customHeight="1">
      <c r="A5" s="591" t="s">
        <v>750</v>
      </c>
      <c r="B5" s="592"/>
      <c r="C5" s="592"/>
      <c r="D5" s="593"/>
      <c r="E5" s="1162"/>
      <c r="F5" s="1399"/>
      <c r="G5" s="2478" t="s">
        <v>241</v>
      </c>
      <c r="H5" s="1418" t="s">
        <v>241</v>
      </c>
      <c r="I5" s="1162" t="s">
        <v>241</v>
      </c>
      <c r="J5" s="1162" t="s">
        <v>241</v>
      </c>
      <c r="K5" s="2016" t="s">
        <v>241</v>
      </c>
      <c r="L5" s="1418" t="s">
        <v>241</v>
      </c>
      <c r="M5" s="1162" t="s">
        <v>241</v>
      </c>
      <c r="N5" s="1162" t="s">
        <v>241</v>
      </c>
      <c r="O5" s="2016" t="s">
        <v>241</v>
      </c>
      <c r="P5" s="1418" t="s">
        <v>241</v>
      </c>
    </row>
    <row r="6" spans="1:19" ht="17.25" customHeight="1">
      <c r="A6" s="594" t="s">
        <v>571</v>
      </c>
      <c r="B6" s="195"/>
      <c r="C6" s="15"/>
      <c r="D6" s="212"/>
      <c r="E6" s="1163"/>
      <c r="F6" s="1400"/>
      <c r="G6" s="1419" t="s">
        <v>175</v>
      </c>
      <c r="H6" s="1420" t="s">
        <v>175</v>
      </c>
      <c r="I6" s="1163" t="s">
        <v>175</v>
      </c>
      <c r="J6" s="1163" t="s">
        <v>175</v>
      </c>
      <c r="K6" s="1400" t="s">
        <v>175</v>
      </c>
      <c r="L6" s="1420" t="s">
        <v>175</v>
      </c>
      <c r="M6" s="1163" t="s">
        <v>175</v>
      </c>
      <c r="N6" s="1163" t="s">
        <v>175</v>
      </c>
      <c r="O6" s="1400" t="s">
        <v>175</v>
      </c>
      <c r="P6" s="1420" t="s">
        <v>175</v>
      </c>
    </row>
    <row r="7" spans="1:19" s="19" customFormat="1" ht="17.25" customHeight="1">
      <c r="A7" s="54" t="s">
        <v>441</v>
      </c>
      <c r="B7" s="195"/>
      <c r="C7" s="595"/>
      <c r="D7" s="197"/>
      <c r="E7" s="1163"/>
      <c r="F7" s="1401"/>
      <c r="G7" s="2477" t="s">
        <v>176</v>
      </c>
      <c r="H7" s="2476" t="s">
        <v>176</v>
      </c>
      <c r="I7" s="1163" t="s">
        <v>176</v>
      </c>
      <c r="J7" s="1400" t="s">
        <v>176</v>
      </c>
      <c r="K7" s="1419" t="s">
        <v>176</v>
      </c>
      <c r="L7" s="1420" t="s">
        <v>176</v>
      </c>
      <c r="M7" s="1163" t="s">
        <v>176</v>
      </c>
      <c r="N7" s="1400" t="s">
        <v>176</v>
      </c>
      <c r="O7" s="1419" t="s">
        <v>176</v>
      </c>
      <c r="P7" s="1420" t="s">
        <v>176</v>
      </c>
    </row>
    <row r="8" spans="1:19" ht="17.25" customHeight="1" thickBot="1">
      <c r="A8" s="596" t="s">
        <v>442</v>
      </c>
      <c r="B8" s="597"/>
      <c r="C8" s="598"/>
      <c r="D8" s="599"/>
      <c r="E8" s="1164"/>
      <c r="F8" s="1402"/>
      <c r="G8" s="2479" t="s">
        <v>177</v>
      </c>
      <c r="H8" s="1421" t="s">
        <v>177</v>
      </c>
      <c r="I8" s="1164" t="s">
        <v>177</v>
      </c>
      <c r="J8" s="1164" t="s">
        <v>177</v>
      </c>
      <c r="K8" s="2017" t="s">
        <v>177</v>
      </c>
      <c r="L8" s="1421" t="s">
        <v>177</v>
      </c>
      <c r="M8" s="1164" t="s">
        <v>177</v>
      </c>
      <c r="N8" s="1164" t="s">
        <v>177</v>
      </c>
      <c r="O8" s="2017" t="s">
        <v>177</v>
      </c>
      <c r="P8" s="1421" t="s">
        <v>177</v>
      </c>
    </row>
    <row r="9" spans="1:19" ht="17.25" customHeight="1">
      <c r="A9" s="2414" t="s">
        <v>759</v>
      </c>
      <c r="B9" s="15"/>
      <c r="C9" s="417"/>
      <c r="D9" s="15"/>
      <c r="E9" s="1400"/>
      <c r="F9" s="1400"/>
      <c r="G9" s="1400"/>
      <c r="H9" s="1400"/>
      <c r="I9" s="1400"/>
      <c r="J9" s="1400"/>
      <c r="K9" s="1400"/>
      <c r="L9" s="1400"/>
      <c r="M9" s="1400"/>
      <c r="N9" s="1400"/>
      <c r="O9" s="1400"/>
      <c r="P9" s="1400"/>
    </row>
    <row r="10" spans="1:19" ht="9.9499999999999993" customHeight="1" thickBot="1">
      <c r="A10" s="15"/>
      <c r="B10" s="15"/>
      <c r="C10" s="15"/>
      <c r="D10" s="15"/>
      <c r="E10" s="195"/>
      <c r="F10" s="195"/>
      <c r="G10" s="195"/>
      <c r="H10" s="600"/>
      <c r="I10" s="195"/>
      <c r="J10" s="195"/>
      <c r="K10" s="195"/>
      <c r="L10" s="600"/>
      <c r="M10" s="195"/>
      <c r="N10" s="195"/>
      <c r="O10" s="195"/>
      <c r="P10" s="600"/>
    </row>
    <row r="11" spans="1:19" ht="17.25" customHeight="1" thickBot="1">
      <c r="A11" s="669" t="s">
        <v>179</v>
      </c>
      <c r="B11" s="670"/>
      <c r="C11" s="670"/>
      <c r="D11" s="671"/>
      <c r="E11" s="195"/>
      <c r="F11" s="195"/>
      <c r="G11" s="195"/>
      <c r="H11" s="600"/>
      <c r="I11" s="195"/>
      <c r="J11" s="195"/>
      <c r="K11" s="195"/>
      <c r="L11" s="600"/>
      <c r="M11" s="195"/>
      <c r="N11" s="195"/>
      <c r="O11" s="195"/>
      <c r="P11" s="600"/>
    </row>
    <row r="12" spans="1:19" ht="17.25" customHeight="1">
      <c r="A12" s="601" t="s">
        <v>200</v>
      </c>
      <c r="B12" s="592"/>
      <c r="C12" s="592"/>
      <c r="D12" s="593"/>
      <c r="E12" s="1165">
        <f>Highlights!E41*(Highlights!E27/1000)</f>
        <v>0</v>
      </c>
      <c r="F12" s="1422">
        <f>Highlights!F41*(Highlights!F27/1000)</f>
        <v>0</v>
      </c>
      <c r="G12" s="1422">
        <v>18117.8482</v>
      </c>
      <c r="H12" s="1423">
        <v>19143.297699999999</v>
      </c>
      <c r="I12" s="1165">
        <v>16185.977640000001</v>
      </c>
      <c r="J12" s="1422">
        <v>15059.490460000001</v>
      </c>
      <c r="K12" s="1422">
        <v>15129.823120000001</v>
      </c>
      <c r="L12" s="1423">
        <v>13491.273950000001</v>
      </c>
      <c r="M12" s="2018">
        <v>14605.69116</v>
      </c>
      <c r="N12" s="1422">
        <v>15094.24574</v>
      </c>
      <c r="O12" s="1422">
        <v>16094.373750000001</v>
      </c>
      <c r="P12" s="1423">
        <v>14583.12381879</v>
      </c>
      <c r="Q12" s="14"/>
    </row>
    <row r="13" spans="1:19" ht="17.25" customHeight="1">
      <c r="A13" s="594" t="s">
        <v>180</v>
      </c>
      <c r="B13" s="15"/>
      <c r="C13" s="15"/>
      <c r="D13" s="212"/>
      <c r="E13" s="1166">
        <f>Highlights!E41/(Highlights!E8+Highlights!F8+Highlights!G8+Highlights!H8)</f>
        <v>0</v>
      </c>
      <c r="F13" s="1424">
        <f>Highlights!F41/(Highlights!F8+Highlights!G8+Highlights!H8+Highlights!I8)</f>
        <v>0</v>
      </c>
      <c r="G13" s="1424">
        <v>11.263269639065815</v>
      </c>
      <c r="H13" s="1425">
        <v>14.220253164556961</v>
      </c>
      <c r="I13" s="1166">
        <v>14.597560975609758</v>
      </c>
      <c r="J13" s="1424">
        <v>12.959420289855071</v>
      </c>
      <c r="K13" s="1424">
        <v>13.111111111111112</v>
      </c>
      <c r="L13" s="1425">
        <v>9.9181141439205938</v>
      </c>
      <c r="M13" s="1166">
        <v>9.5818584070796469</v>
      </c>
      <c r="N13" s="1424">
        <v>10.232662192393734</v>
      </c>
      <c r="O13" s="1424">
        <v>11.206896551724139</v>
      </c>
      <c r="P13" s="1425">
        <v>10.002262443438914</v>
      </c>
      <c r="Q13" s="14"/>
    </row>
    <row r="14" spans="1:19" ht="17.25" customHeight="1">
      <c r="A14" s="594" t="s">
        <v>181</v>
      </c>
      <c r="B14" s="15"/>
      <c r="C14" s="15"/>
      <c r="D14" s="212"/>
      <c r="E14" s="1166" t="e">
        <f>Highlights!E41/Highlights!E38</f>
        <v>#DIV/0!</v>
      </c>
      <c r="F14" s="1424" t="e">
        <f>Highlights!F41/Highlights!F38</f>
        <v>#DIV/0!</v>
      </c>
      <c r="G14" s="1424">
        <v>1.7701854616511967</v>
      </c>
      <c r="H14" s="1425">
        <v>1.9032906840326109</v>
      </c>
      <c r="I14" s="1166">
        <v>1.6786950466708153</v>
      </c>
      <c r="J14" s="1424">
        <v>1.5747663348321657</v>
      </c>
      <c r="K14" s="1424">
        <v>1.6157436052968819</v>
      </c>
      <c r="L14" s="1425">
        <v>1.4390692213333334</v>
      </c>
      <c r="M14" s="1166">
        <v>1.5324405791627322</v>
      </c>
      <c r="N14" s="1424">
        <v>1.6570694631682952</v>
      </c>
      <c r="O14" s="1424">
        <v>1.8049090220926323</v>
      </c>
      <c r="P14" s="1425">
        <v>1.6793095139094887</v>
      </c>
      <c r="Q14" s="14"/>
    </row>
    <row r="15" spans="1:19" ht="17.25" customHeight="1" thickBot="1">
      <c r="A15" s="602" t="s">
        <v>183</v>
      </c>
      <c r="B15" s="597"/>
      <c r="C15" s="597"/>
      <c r="D15" s="599"/>
      <c r="E15" s="1426" t="e">
        <f>(Highlights!E36*4)/Highlights!E41</f>
        <v>#DIV/0!</v>
      </c>
      <c r="F15" s="1426" t="e">
        <f>(Highlights!F36*4)/Highlights!F41</f>
        <v>#DIV/0!</v>
      </c>
      <c r="G15" s="1426">
        <v>4.2224316682375126E-2</v>
      </c>
      <c r="H15" s="1427">
        <v>3.9878938935374759E-2</v>
      </c>
      <c r="I15" s="2019">
        <v>4.5948203842940689E-2</v>
      </c>
      <c r="J15" s="1426">
        <v>4.9205994184746145E-2</v>
      </c>
      <c r="K15" s="1426">
        <v>4.8171275646743977E-2</v>
      </c>
      <c r="L15" s="1427">
        <v>5.4040530397798353E-2</v>
      </c>
      <c r="M15" s="2019">
        <v>4.8025860078503811E-2</v>
      </c>
      <c r="N15" s="1426">
        <v>4.5474420638390904E-2</v>
      </c>
      <c r="O15" s="1426">
        <v>4.1025641025641026E-2</v>
      </c>
      <c r="P15" s="1427">
        <v>4.5238633793259445E-2</v>
      </c>
      <c r="Q15" s="14"/>
    </row>
    <row r="16" spans="1:19" ht="9.9499999999999993" customHeight="1" thickBot="1">
      <c r="A16" s="14"/>
      <c r="B16" s="15"/>
      <c r="C16" s="417"/>
      <c r="D16" s="15"/>
      <c r="E16" s="195"/>
      <c r="F16" s="195"/>
      <c r="G16" s="195"/>
      <c r="H16" s="733"/>
      <c r="I16" s="195"/>
      <c r="J16" s="195"/>
      <c r="K16" s="195"/>
      <c r="L16" s="733"/>
      <c r="M16" s="195"/>
      <c r="N16" s="195"/>
      <c r="O16" s="195"/>
      <c r="P16" s="733"/>
    </row>
    <row r="17" spans="1:17" ht="17.25" customHeight="1" thickBot="1">
      <c r="A17" s="1275" t="s">
        <v>184</v>
      </c>
      <c r="B17" s="1276"/>
      <c r="C17" s="1276"/>
      <c r="D17" s="1277"/>
      <c r="E17" s="195"/>
      <c r="F17" s="195"/>
      <c r="G17" s="195"/>
      <c r="H17" s="600"/>
      <c r="I17" s="195"/>
      <c r="J17" s="195"/>
      <c r="K17" s="195"/>
      <c r="L17" s="600"/>
      <c r="M17" s="195"/>
      <c r="N17" s="195"/>
      <c r="O17" s="195"/>
      <c r="P17" s="600"/>
    </row>
    <row r="18" spans="1:17" ht="17.25" customHeight="1">
      <c r="A18" s="1279" t="s">
        <v>618</v>
      </c>
      <c r="B18" s="1276"/>
      <c r="C18" s="1276"/>
      <c r="D18" s="1280"/>
      <c r="E18" s="1161"/>
      <c r="F18" s="1403"/>
      <c r="G18" s="1403"/>
      <c r="H18" s="1410"/>
      <c r="I18" s="1161"/>
      <c r="J18" s="1403"/>
      <c r="K18" s="1403"/>
      <c r="L18" s="1410"/>
      <c r="M18" s="1428"/>
      <c r="N18" s="1429"/>
      <c r="O18" s="1430"/>
      <c r="P18" s="1431"/>
    </row>
    <row r="19" spans="1:17" ht="17.25" customHeight="1">
      <c r="A19" s="1382"/>
      <c r="B19" s="195" t="s">
        <v>162</v>
      </c>
      <c r="C19" s="195"/>
      <c r="D19" s="197"/>
      <c r="E19" s="1258"/>
      <c r="F19" s="826"/>
      <c r="G19" s="826">
        <v>19023</v>
      </c>
      <c r="H19" s="1412">
        <v>19265</v>
      </c>
      <c r="I19" s="1258">
        <v>19790</v>
      </c>
      <c r="J19" s="826">
        <v>19860</v>
      </c>
      <c r="K19" s="826">
        <v>19597</v>
      </c>
      <c r="L19" s="1412">
        <v>19582</v>
      </c>
      <c r="M19" s="1258">
        <v>19651</v>
      </c>
      <c r="N19" s="826">
        <v>19955</v>
      </c>
      <c r="O19" s="826">
        <v>20046</v>
      </c>
      <c r="P19" s="1412">
        <v>20031</v>
      </c>
    </row>
    <row r="20" spans="1:17" ht="17.25" customHeight="1">
      <c r="A20" s="1389"/>
      <c r="B20" s="509" t="s">
        <v>645</v>
      </c>
      <c r="C20" s="509"/>
      <c r="D20" s="1390"/>
      <c r="E20" s="1388"/>
      <c r="F20" s="1432"/>
      <c r="G20" s="1432">
        <v>2267</v>
      </c>
      <c r="H20" s="1433">
        <v>2030</v>
      </c>
      <c r="I20" s="1388">
        <v>1980</v>
      </c>
      <c r="J20" s="1432">
        <v>1871</v>
      </c>
      <c r="K20" s="1432">
        <v>508</v>
      </c>
      <c r="L20" s="1433">
        <v>532</v>
      </c>
      <c r="M20" s="1388">
        <v>538</v>
      </c>
      <c r="N20" s="1432">
        <v>547</v>
      </c>
      <c r="O20" s="1432">
        <v>613</v>
      </c>
      <c r="P20" s="1433">
        <v>660</v>
      </c>
    </row>
    <row r="21" spans="1:17" ht="17.25" customHeight="1">
      <c r="A21" s="2230"/>
      <c r="B21" s="2225" t="s">
        <v>6</v>
      </c>
      <c r="C21" s="2225"/>
      <c r="D21" s="2226"/>
      <c r="E21" s="2227">
        <f>SUM(E19:E20)</f>
        <v>0</v>
      </c>
      <c r="F21" s="2228">
        <f t="shared" ref="F21:P21" si="0">SUM(F19:F20)</f>
        <v>0</v>
      </c>
      <c r="G21" s="2228">
        <v>21290</v>
      </c>
      <c r="H21" s="2229">
        <v>21295</v>
      </c>
      <c r="I21" s="2227">
        <v>21770</v>
      </c>
      <c r="J21" s="2228">
        <v>21731</v>
      </c>
      <c r="K21" s="2228">
        <v>20105</v>
      </c>
      <c r="L21" s="2229">
        <v>20114</v>
      </c>
      <c r="M21" s="2231">
        <v>20189</v>
      </c>
      <c r="N21" s="2232">
        <v>20502</v>
      </c>
      <c r="O21" s="2233">
        <v>20659</v>
      </c>
      <c r="P21" s="2234">
        <v>20691</v>
      </c>
    </row>
    <row r="22" spans="1:17" ht="17.25" customHeight="1">
      <c r="A22" s="1278" t="s">
        <v>224</v>
      </c>
      <c r="B22" s="15"/>
      <c r="C22" s="15"/>
      <c r="D22" s="212"/>
      <c r="E22" s="1258"/>
      <c r="F22" s="826"/>
      <c r="G22" s="826"/>
      <c r="H22" s="1412"/>
      <c r="I22" s="1258"/>
      <c r="J22" s="826"/>
      <c r="K22" s="826"/>
      <c r="L22" s="1412"/>
      <c r="M22" s="1258"/>
      <c r="N22" s="826"/>
      <c r="O22" s="826"/>
      <c r="P22" s="1412"/>
      <c r="Q22" s="14"/>
    </row>
    <row r="23" spans="1:17" ht="17.25" customHeight="1">
      <c r="A23" s="1278"/>
      <c r="B23" s="195" t="s">
        <v>162</v>
      </c>
      <c r="C23" s="15"/>
      <c r="D23" s="1849"/>
      <c r="E23" s="1258"/>
      <c r="F23" s="1850"/>
      <c r="G23" s="1850">
        <v>17979</v>
      </c>
      <c r="H23" s="1973">
        <v>18140</v>
      </c>
      <c r="I23" s="1258">
        <v>18620</v>
      </c>
      <c r="J23" s="1850">
        <v>18731</v>
      </c>
      <c r="K23" s="1850">
        <v>18471</v>
      </c>
      <c r="L23" s="1973">
        <v>18425</v>
      </c>
      <c r="M23" s="1258">
        <v>18488</v>
      </c>
      <c r="N23" s="1850">
        <v>18811</v>
      </c>
      <c r="O23" s="1850">
        <v>18837</v>
      </c>
      <c r="P23" s="1973">
        <v>18948</v>
      </c>
      <c r="Q23" s="14"/>
    </row>
    <row r="24" spans="1:17" ht="17.25" customHeight="1">
      <c r="A24" s="1974"/>
      <c r="B24" s="1975" t="s">
        <v>645</v>
      </c>
      <c r="C24" s="1976"/>
      <c r="D24" s="1977"/>
      <c r="E24" s="1978"/>
      <c r="F24" s="1979"/>
      <c r="G24" s="1979">
        <v>2267</v>
      </c>
      <c r="H24" s="1980">
        <v>2030</v>
      </c>
      <c r="I24" s="1978">
        <v>1980</v>
      </c>
      <c r="J24" s="1979">
        <v>1871</v>
      </c>
      <c r="K24" s="1979">
        <v>508</v>
      </c>
      <c r="L24" s="1980">
        <v>532</v>
      </c>
      <c r="M24" s="1978">
        <v>538</v>
      </c>
      <c r="N24" s="1979">
        <v>547</v>
      </c>
      <c r="O24" s="1979">
        <v>613</v>
      </c>
      <c r="P24" s="1980">
        <v>660</v>
      </c>
      <c r="Q24" s="14"/>
    </row>
    <row r="25" spans="1:17" ht="17.25" customHeight="1">
      <c r="A25" s="2224"/>
      <c r="B25" s="2225" t="s">
        <v>6</v>
      </c>
      <c r="C25" s="2225"/>
      <c r="D25" s="2226"/>
      <c r="E25" s="2227">
        <f>SUM(E23:E24)</f>
        <v>0</v>
      </c>
      <c r="F25" s="2228">
        <f>SUM(F23:F24)</f>
        <v>0</v>
      </c>
      <c r="G25" s="2228">
        <v>20246</v>
      </c>
      <c r="H25" s="2229">
        <v>20170</v>
      </c>
      <c r="I25" s="2227">
        <v>20600</v>
      </c>
      <c r="J25" s="2228">
        <v>20602</v>
      </c>
      <c r="K25" s="2228">
        <v>18979</v>
      </c>
      <c r="L25" s="2229">
        <v>18957</v>
      </c>
      <c r="M25" s="2227">
        <v>19026</v>
      </c>
      <c r="N25" s="2228">
        <v>19358</v>
      </c>
      <c r="O25" s="2228">
        <v>19450</v>
      </c>
      <c r="P25" s="2229">
        <v>19608</v>
      </c>
      <c r="Q25" s="14"/>
    </row>
    <row r="26" spans="1:17" ht="17.25" customHeight="1">
      <c r="A26" s="594" t="s">
        <v>742</v>
      </c>
      <c r="B26" s="15"/>
      <c r="C26" s="15"/>
      <c r="D26" s="212"/>
      <c r="E26" s="823"/>
      <c r="F26" s="826"/>
      <c r="G26" s="826">
        <v>445</v>
      </c>
      <c r="H26" s="1412">
        <v>448</v>
      </c>
      <c r="I26" s="823">
        <v>450</v>
      </c>
      <c r="J26" s="826">
        <v>453</v>
      </c>
      <c r="K26" s="826">
        <v>453</v>
      </c>
      <c r="L26" s="1412">
        <v>453</v>
      </c>
      <c r="M26" s="823">
        <v>452</v>
      </c>
      <c r="N26" s="826">
        <v>452</v>
      </c>
      <c r="O26" s="826">
        <v>452</v>
      </c>
      <c r="P26" s="1412">
        <v>452</v>
      </c>
      <c r="Q26" s="14"/>
    </row>
    <row r="27" spans="1:17" ht="17.25" customHeight="1" thickBot="1">
      <c r="A27" s="602" t="s">
        <v>743</v>
      </c>
      <c r="B27" s="597"/>
      <c r="C27" s="597"/>
      <c r="D27" s="599"/>
      <c r="E27" s="855"/>
      <c r="F27" s="1434"/>
      <c r="G27" s="1434">
        <v>944</v>
      </c>
      <c r="H27" s="1435">
        <v>941</v>
      </c>
      <c r="I27" s="855">
        <v>938</v>
      </c>
      <c r="J27" s="1434">
        <v>937</v>
      </c>
      <c r="K27" s="1434">
        <v>935</v>
      </c>
      <c r="L27" s="1435">
        <v>932</v>
      </c>
      <c r="M27" s="855">
        <v>930</v>
      </c>
      <c r="N27" s="1434">
        <v>931</v>
      </c>
      <c r="O27" s="1434">
        <v>933</v>
      </c>
      <c r="P27" s="1435">
        <v>931</v>
      </c>
      <c r="Q27" s="14"/>
    </row>
    <row r="28" spans="1:17" ht="9.9499999999999993" customHeight="1" thickBot="1">
      <c r="A28" s="15"/>
      <c r="B28" s="15"/>
      <c r="C28" s="15"/>
      <c r="D28" s="15"/>
      <c r="E28" s="15"/>
      <c r="F28" s="195"/>
      <c r="G28" s="195"/>
      <c r="H28" s="195"/>
      <c r="I28" s="195"/>
      <c r="J28" s="195"/>
      <c r="K28" s="195"/>
      <c r="L28" s="195"/>
      <c r="M28" s="195"/>
      <c r="N28" s="195"/>
      <c r="O28" s="195"/>
      <c r="P28" s="195"/>
    </row>
    <row r="29" spans="1:17" ht="17.25" customHeight="1" thickBot="1">
      <c r="A29" s="15"/>
      <c r="B29" s="15"/>
      <c r="C29" s="15"/>
      <c r="D29" s="1252" t="s">
        <v>602</v>
      </c>
      <c r="E29" s="15"/>
      <c r="F29" s="195"/>
      <c r="G29" s="195"/>
      <c r="H29" s="195"/>
      <c r="I29" s="195"/>
      <c r="J29" s="195"/>
      <c r="K29" s="195"/>
      <c r="L29" s="195"/>
      <c r="M29" s="195"/>
      <c r="N29" s="195"/>
      <c r="O29" s="195"/>
      <c r="P29" s="195"/>
    </row>
    <row r="30" spans="1:17" ht="17.25" customHeight="1">
      <c r="A30" s="1253" t="s">
        <v>185</v>
      </c>
      <c r="B30" s="1254"/>
      <c r="C30" s="1254"/>
      <c r="D30" s="1255" t="s">
        <v>603</v>
      </c>
      <c r="F30" s="20"/>
      <c r="G30" s="502"/>
      <c r="H30" s="20"/>
      <c r="I30" s="19"/>
      <c r="J30" s="20"/>
      <c r="K30" s="502"/>
      <c r="L30" s="20"/>
      <c r="M30" s="19"/>
      <c r="N30" s="20"/>
      <c r="O30" s="502"/>
      <c r="P30" s="20"/>
    </row>
    <row r="31" spans="1:17" ht="17.25" customHeight="1">
      <c r="A31" s="1364" t="s">
        <v>186</v>
      </c>
      <c r="B31" s="20"/>
      <c r="C31" s="20"/>
      <c r="D31" s="666"/>
      <c r="F31" s="20"/>
      <c r="G31" s="20"/>
      <c r="H31" s="20"/>
      <c r="I31" s="19"/>
      <c r="J31" s="20"/>
      <c r="K31" s="20"/>
      <c r="L31" s="20"/>
      <c r="M31" s="19"/>
      <c r="N31" s="20"/>
      <c r="O31" s="20"/>
      <c r="P31" s="20"/>
    </row>
    <row r="32" spans="1:17" ht="17.25" customHeight="1">
      <c r="A32" s="363"/>
      <c r="B32" s="20" t="s">
        <v>225</v>
      </c>
      <c r="C32" s="20"/>
      <c r="D32" s="1436" t="s">
        <v>226</v>
      </c>
      <c r="E32" s="19"/>
      <c r="F32" s="20"/>
      <c r="G32" s="1398"/>
      <c r="H32" s="20"/>
      <c r="I32" s="19"/>
      <c r="J32" s="20"/>
      <c r="K32" s="1398"/>
      <c r="L32" s="20"/>
      <c r="M32" s="19"/>
      <c r="N32" s="20"/>
      <c r="O32" s="1398"/>
      <c r="P32" s="20"/>
    </row>
    <row r="33" spans="1:16" ht="17.25" customHeight="1">
      <c r="A33" s="363"/>
      <c r="B33" s="20" t="s">
        <v>380</v>
      </c>
      <c r="C33" s="20"/>
      <c r="D33" s="1436" t="s">
        <v>381</v>
      </c>
      <c r="E33" s="19"/>
      <c r="F33" s="20"/>
      <c r="G33" s="1398"/>
      <c r="H33" s="20"/>
      <c r="I33" s="19"/>
      <c r="J33" s="20"/>
      <c r="K33" s="1398"/>
      <c r="L33" s="20"/>
      <c r="M33" s="19"/>
      <c r="N33" s="14"/>
      <c r="O33" s="603"/>
      <c r="P33" s="14"/>
    </row>
    <row r="34" spans="1:16" ht="17.25" customHeight="1">
      <c r="A34" s="363"/>
      <c r="B34" s="20" t="s">
        <v>439</v>
      </c>
      <c r="C34" s="20"/>
      <c r="D34" s="1436" t="s">
        <v>440</v>
      </c>
      <c r="E34" s="19"/>
      <c r="F34" s="20"/>
      <c r="G34" s="1398"/>
      <c r="H34" s="20"/>
      <c r="I34" s="19"/>
      <c r="J34" s="20"/>
      <c r="K34" s="1398"/>
      <c r="L34" s="20"/>
      <c r="M34" s="19"/>
      <c r="N34" s="14"/>
      <c r="O34" s="603"/>
      <c r="P34" s="14"/>
    </row>
    <row r="35" spans="1:16" ht="17.25" customHeight="1">
      <c r="A35" s="1364"/>
      <c r="B35" s="20" t="s">
        <v>569</v>
      </c>
      <c r="C35" s="20"/>
      <c r="D35" s="1436" t="s">
        <v>570</v>
      </c>
      <c r="E35" s="19"/>
      <c r="F35" s="20"/>
      <c r="G35" s="1398"/>
      <c r="H35" s="20"/>
      <c r="I35" s="19"/>
      <c r="J35" s="20"/>
      <c r="K35" s="1398"/>
      <c r="L35" s="20"/>
      <c r="M35" s="19"/>
      <c r="N35" s="14"/>
      <c r="O35" s="1361"/>
      <c r="P35" s="14"/>
    </row>
    <row r="36" spans="1:16" ht="17.25" customHeight="1" thickBot="1">
      <c r="A36" s="498"/>
      <c r="B36" s="482" t="s">
        <v>638</v>
      </c>
      <c r="C36" s="482"/>
      <c r="D36" s="1437" t="s">
        <v>641</v>
      </c>
      <c r="E36" s="19"/>
      <c r="F36" s="20"/>
      <c r="G36" s="1398"/>
      <c r="H36" s="20"/>
      <c r="I36" s="19"/>
      <c r="J36" s="20"/>
      <c r="K36" s="1398"/>
      <c r="L36" s="20"/>
      <c r="M36" s="19"/>
      <c r="N36" s="14"/>
      <c r="O36" s="603"/>
      <c r="P36" s="14"/>
    </row>
    <row r="37" spans="1:16" ht="18" customHeight="1">
      <c r="A37" s="1438" t="s">
        <v>639</v>
      </c>
      <c r="B37" s="19"/>
      <c r="C37" s="19"/>
      <c r="D37" s="19"/>
      <c r="E37" s="19"/>
      <c r="F37" s="19"/>
      <c r="G37" s="19"/>
      <c r="H37" s="19"/>
      <c r="I37" s="19"/>
      <c r="J37" s="19"/>
      <c r="K37" s="19"/>
      <c r="L37" s="19"/>
      <c r="M37" s="19"/>
    </row>
  </sheetData>
  <mergeCells count="4">
    <mergeCell ref="A1:P1"/>
    <mergeCell ref="M3:P3"/>
    <mergeCell ref="I3:L3"/>
    <mergeCell ref="E3:H3"/>
  </mergeCells>
  <printOptions horizontalCentered="1"/>
  <pageMargins left="0.31496062992125984" right="0.31496062992125984" top="0.39370078740157483" bottom="0.39370078740157483" header="0.19685039370078741" footer="0.19685039370078741"/>
  <pageSetup scale="70" orientation="landscape" r:id="rId1"/>
  <headerFooter scaleWithDoc="0" alignWithMargins="0">
    <oddFooter>&amp;L&amp;"MetaBookLF-Roman,Italique"&amp;8National Bank of Canada - Supplementary Financial Information&amp;R&amp;"MetaBookLF-Roman,Italique"&amp;8page &amp;P</oddFooter>
  </headerFooter>
  <legacyDrawing r:id="rId2"/>
  <oleObjects>
    <oleObject progId="Word.Document.8" shapeId="144403" r:id="rId3"/>
  </oleObjects>
</worksheet>
</file>

<file path=xl/worksheets/sheet6.xml><?xml version="1.0" encoding="utf-8"?>
<worksheet xmlns="http://schemas.openxmlformats.org/spreadsheetml/2006/main" xmlns:r="http://schemas.openxmlformats.org/officeDocument/2006/relationships">
  <sheetPr transitionEvaluation="1" codeName="Feuil5">
    <tabColor rgb="FFCCFFCC"/>
    <pageSetUpPr fitToPage="1"/>
  </sheetPr>
  <dimension ref="A1:S52"/>
  <sheetViews>
    <sheetView showGridLines="0" showZeros="0" defaultGridColor="0" view="pageBreakPreview" colorId="22" zoomScale="85" zoomScaleNormal="85" zoomScaleSheetLayoutView="85" workbookViewId="0">
      <selection activeCell="F9" sqref="F9"/>
    </sheetView>
  </sheetViews>
  <sheetFormatPr baseColWidth="10" defaultColWidth="8.88671875" defaultRowHeight="15"/>
  <cols>
    <col min="1" max="1" width="38.77734375" style="3" customWidth="1"/>
    <col min="2" max="2" width="3.109375" style="3" customWidth="1"/>
    <col min="3" max="3" width="8.77734375" style="3" hidden="1" customWidth="1"/>
    <col min="4" max="4" width="9.77734375" style="3" hidden="1" customWidth="1"/>
    <col min="5" max="18" width="9.77734375" style="3" customWidth="1"/>
    <col min="19" max="19" width="1.77734375" style="3" customWidth="1"/>
    <col min="20" max="16384" width="8.88671875" style="3"/>
  </cols>
  <sheetData>
    <row r="1" spans="1:19" s="232" customFormat="1" ht="33" customHeight="1">
      <c r="A1" s="2587" t="s">
        <v>154</v>
      </c>
      <c r="B1" s="2587"/>
      <c r="C1" s="2587"/>
      <c r="D1" s="2587"/>
      <c r="E1" s="2587"/>
      <c r="F1" s="2587"/>
      <c r="G1" s="2587"/>
      <c r="H1" s="2587"/>
      <c r="I1" s="2587"/>
      <c r="J1" s="2587"/>
      <c r="K1" s="2587"/>
      <c r="L1" s="2587"/>
      <c r="M1" s="2587"/>
      <c r="N1" s="2587"/>
      <c r="O1" s="2587"/>
      <c r="P1" s="2587"/>
      <c r="Q1" s="2587"/>
      <c r="R1" s="2587"/>
    </row>
    <row r="2" spans="1:19" ht="12" customHeight="1" thickBot="1">
      <c r="A2" s="565"/>
      <c r="B2" s="565"/>
      <c r="C2" s="565"/>
      <c r="D2" s="565"/>
      <c r="E2" s="565"/>
      <c r="F2" s="565"/>
      <c r="G2" s="565"/>
      <c r="H2" s="565"/>
      <c r="I2" s="565"/>
      <c r="J2" s="565"/>
      <c r="K2" s="565"/>
      <c r="L2" s="565"/>
      <c r="M2" s="565"/>
      <c r="N2" s="565"/>
      <c r="O2" s="565"/>
      <c r="P2" s="565"/>
      <c r="Q2" s="358"/>
      <c r="R2" s="358"/>
    </row>
    <row r="3" spans="1:19" s="232" customFormat="1" ht="19.5" customHeight="1">
      <c r="A3" s="566"/>
      <c r="B3" s="567"/>
      <c r="C3" s="2588">
        <f>+Highlights!E3</f>
        <v>2017</v>
      </c>
      <c r="D3" s="2589"/>
      <c r="E3" s="2589"/>
      <c r="F3" s="2590"/>
      <c r="G3" s="2588">
        <f>+Highlights!I3</f>
        <v>2016</v>
      </c>
      <c r="H3" s="2589"/>
      <c r="I3" s="2589"/>
      <c r="J3" s="2590"/>
      <c r="K3" s="2588">
        <f>+Highlights!M3</f>
        <v>2015</v>
      </c>
      <c r="L3" s="2589"/>
      <c r="M3" s="2589"/>
      <c r="N3" s="2590"/>
      <c r="O3" s="2588" t="s">
        <v>187</v>
      </c>
      <c r="P3" s="2589"/>
      <c r="Q3" s="2588" t="s">
        <v>658</v>
      </c>
      <c r="R3" s="2591"/>
    </row>
    <row r="4" spans="1:19" ht="34.5" customHeight="1" thickBot="1">
      <c r="A4" s="781" t="s">
        <v>431</v>
      </c>
      <c r="B4" s="667"/>
      <c r="C4" s="568" t="s">
        <v>1</v>
      </c>
      <c r="D4" s="569" t="s">
        <v>2</v>
      </c>
      <c r="E4" s="570" t="s">
        <v>3</v>
      </c>
      <c r="F4" s="530" t="s">
        <v>4</v>
      </c>
      <c r="G4" s="568" t="s">
        <v>1</v>
      </c>
      <c r="H4" s="569" t="s">
        <v>2</v>
      </c>
      <c r="I4" s="570" t="s">
        <v>3</v>
      </c>
      <c r="J4" s="530" t="s">
        <v>4</v>
      </c>
      <c r="K4" s="568" t="s">
        <v>1</v>
      </c>
      <c r="L4" s="569" t="s">
        <v>2</v>
      </c>
      <c r="M4" s="570" t="s">
        <v>3</v>
      </c>
      <c r="N4" s="530" t="s">
        <v>4</v>
      </c>
      <c r="O4" s="817">
        <f>+Highlights!Q4</f>
        <v>2017</v>
      </c>
      <c r="P4" s="1629">
        <f>+Highlights!R4</f>
        <v>2016</v>
      </c>
      <c r="Q4" s="568">
        <f>+Highlights!S4</f>
        <v>2016</v>
      </c>
      <c r="R4" s="818">
        <f>+Highlights!T4</f>
        <v>2015</v>
      </c>
    </row>
    <row r="5" spans="1:19" ht="18" customHeight="1">
      <c r="A5" s="464" t="s">
        <v>15</v>
      </c>
      <c r="B5" s="465"/>
      <c r="C5" s="854"/>
      <c r="D5" s="851"/>
      <c r="E5" s="851">
        <v>808</v>
      </c>
      <c r="F5" s="923">
        <v>866</v>
      </c>
      <c r="G5" s="854">
        <v>831</v>
      </c>
      <c r="H5" s="851">
        <v>831</v>
      </c>
      <c r="I5" s="851">
        <v>790</v>
      </c>
      <c r="J5" s="923">
        <v>771</v>
      </c>
      <c r="K5" s="854">
        <v>767</v>
      </c>
      <c r="L5" s="851">
        <v>747</v>
      </c>
      <c r="M5" s="851">
        <v>780</v>
      </c>
      <c r="N5" s="923">
        <v>734</v>
      </c>
      <c r="O5" s="1188">
        <v>1674</v>
      </c>
      <c r="P5" s="2001">
        <v>1561</v>
      </c>
      <c r="Q5" s="2026">
        <v>3223</v>
      </c>
      <c r="R5" s="1223">
        <v>3028</v>
      </c>
      <c r="S5" s="19"/>
    </row>
    <row r="6" spans="1:19" ht="18" customHeight="1">
      <c r="A6" s="464" t="s">
        <v>242</v>
      </c>
      <c r="B6" s="573"/>
      <c r="C6" s="823"/>
      <c r="D6" s="826"/>
      <c r="E6" s="826">
        <v>842</v>
      </c>
      <c r="F6" s="1174">
        <v>839</v>
      </c>
      <c r="G6" s="823">
        <v>793</v>
      </c>
      <c r="H6" s="826">
        <v>774</v>
      </c>
      <c r="I6" s="826">
        <v>712</v>
      </c>
      <c r="J6" s="1174">
        <v>573</v>
      </c>
      <c r="K6" s="823">
        <v>702</v>
      </c>
      <c r="L6" s="826">
        <v>824</v>
      </c>
      <c r="M6" s="826">
        <v>764</v>
      </c>
      <c r="N6" s="1174">
        <v>739</v>
      </c>
      <c r="O6" s="823">
        <v>1681</v>
      </c>
      <c r="P6" s="841">
        <v>1285</v>
      </c>
      <c r="Q6" s="2027">
        <v>2852</v>
      </c>
      <c r="R6" s="1174">
        <v>3029</v>
      </c>
      <c r="S6" s="19"/>
    </row>
    <row r="7" spans="1:19" ht="18" customHeight="1">
      <c r="A7" s="496" t="s">
        <v>70</v>
      </c>
      <c r="B7" s="574"/>
      <c r="C7" s="1170">
        <f>+C5+C6</f>
        <v>0</v>
      </c>
      <c r="D7" s="829">
        <f>+D5+D6</f>
        <v>0</v>
      </c>
      <c r="E7" s="829">
        <v>1650</v>
      </c>
      <c r="F7" s="1581">
        <v>1705</v>
      </c>
      <c r="G7" s="1170">
        <v>1624</v>
      </c>
      <c r="H7" s="829">
        <v>1605</v>
      </c>
      <c r="I7" s="829">
        <v>1502</v>
      </c>
      <c r="J7" s="1581">
        <v>1344</v>
      </c>
      <c r="K7" s="1170">
        <v>1469</v>
      </c>
      <c r="L7" s="829">
        <v>1571</v>
      </c>
      <c r="M7" s="829">
        <v>1544</v>
      </c>
      <c r="N7" s="1581">
        <v>1473</v>
      </c>
      <c r="O7" s="1170">
        <v>3355</v>
      </c>
      <c r="P7" s="2028">
        <v>2846</v>
      </c>
      <c r="Q7" s="2029">
        <v>6075</v>
      </c>
      <c r="R7" s="1581">
        <v>6057</v>
      </c>
      <c r="S7" s="19"/>
    </row>
    <row r="8" spans="1:19" ht="18" customHeight="1">
      <c r="A8" s="464" t="s">
        <v>257</v>
      </c>
      <c r="B8" s="465"/>
      <c r="C8" s="823"/>
      <c r="D8" s="826"/>
      <c r="E8" s="826">
        <v>941</v>
      </c>
      <c r="F8" s="1174">
        <v>969</v>
      </c>
      <c r="G8" s="823">
        <v>1159</v>
      </c>
      <c r="H8" s="826">
        <v>937</v>
      </c>
      <c r="I8" s="826">
        <v>876</v>
      </c>
      <c r="J8" s="1174">
        <v>903</v>
      </c>
      <c r="K8" s="823">
        <v>960</v>
      </c>
      <c r="L8" s="826">
        <v>906</v>
      </c>
      <c r="M8" s="826">
        <v>936</v>
      </c>
      <c r="N8" s="1174">
        <v>863</v>
      </c>
      <c r="O8" s="823">
        <v>1910</v>
      </c>
      <c r="P8" s="841">
        <v>1779</v>
      </c>
      <c r="Q8" s="2027">
        <v>3875</v>
      </c>
      <c r="R8" s="1174">
        <v>3665</v>
      </c>
      <c r="S8" s="19"/>
    </row>
    <row r="9" spans="1:19" ht="18" customHeight="1">
      <c r="A9" s="464" t="s">
        <v>142</v>
      </c>
      <c r="B9" s="465"/>
      <c r="C9" s="823"/>
      <c r="D9" s="826"/>
      <c r="E9" s="826">
        <v>56</v>
      </c>
      <c r="F9" s="1174">
        <v>60</v>
      </c>
      <c r="G9" s="823">
        <v>59</v>
      </c>
      <c r="H9" s="826">
        <v>45</v>
      </c>
      <c r="I9" s="826">
        <v>317</v>
      </c>
      <c r="J9" s="1174">
        <v>63</v>
      </c>
      <c r="K9" s="823">
        <v>61</v>
      </c>
      <c r="L9" s="826">
        <v>56</v>
      </c>
      <c r="M9" s="826">
        <v>57</v>
      </c>
      <c r="N9" s="1174">
        <v>54</v>
      </c>
      <c r="O9" s="823">
        <v>116</v>
      </c>
      <c r="P9" s="841">
        <v>380</v>
      </c>
      <c r="Q9" s="2027">
        <v>484</v>
      </c>
      <c r="R9" s="1174">
        <v>228</v>
      </c>
      <c r="S9" s="19"/>
    </row>
    <row r="10" spans="1:19" ht="18" customHeight="1">
      <c r="A10" s="467" t="s">
        <v>607</v>
      </c>
      <c r="B10" s="468"/>
      <c r="C10" s="1175">
        <f>+C7-C8-C9</f>
        <v>0</v>
      </c>
      <c r="D10" s="1144">
        <f>+D7-D8-D9</f>
        <v>0</v>
      </c>
      <c r="E10" s="1144">
        <v>653</v>
      </c>
      <c r="F10" s="1316">
        <v>676</v>
      </c>
      <c r="G10" s="1175">
        <v>406</v>
      </c>
      <c r="H10" s="1144">
        <v>623</v>
      </c>
      <c r="I10" s="1144">
        <v>309</v>
      </c>
      <c r="J10" s="1316">
        <v>378</v>
      </c>
      <c r="K10" s="1175">
        <v>448</v>
      </c>
      <c r="L10" s="1144">
        <v>609</v>
      </c>
      <c r="M10" s="1144">
        <v>551</v>
      </c>
      <c r="N10" s="1316">
        <v>556</v>
      </c>
      <c r="O10" s="1175">
        <v>1329</v>
      </c>
      <c r="P10" s="2030">
        <v>687</v>
      </c>
      <c r="Q10" s="2031">
        <v>1716</v>
      </c>
      <c r="R10" s="2032">
        <v>2164</v>
      </c>
      <c r="S10" s="19"/>
    </row>
    <row r="11" spans="1:19" ht="18" customHeight="1">
      <c r="A11" s="494" t="s">
        <v>12</v>
      </c>
      <c r="B11" s="573"/>
      <c r="C11" s="1176"/>
      <c r="D11" s="836"/>
      <c r="E11" s="836">
        <v>169</v>
      </c>
      <c r="F11" s="1439">
        <v>179</v>
      </c>
      <c r="G11" s="1176">
        <v>99</v>
      </c>
      <c r="H11" s="836">
        <v>145</v>
      </c>
      <c r="I11" s="836">
        <v>99</v>
      </c>
      <c r="J11" s="1439">
        <v>117</v>
      </c>
      <c r="K11" s="1176">
        <v>101</v>
      </c>
      <c r="L11" s="836">
        <v>156</v>
      </c>
      <c r="M11" s="836">
        <v>147</v>
      </c>
      <c r="N11" s="1439">
        <v>141</v>
      </c>
      <c r="O11" s="1176">
        <v>348</v>
      </c>
      <c r="P11" s="842">
        <v>216</v>
      </c>
      <c r="Q11" s="2033">
        <v>460</v>
      </c>
      <c r="R11" s="1439">
        <v>545</v>
      </c>
      <c r="S11" s="19"/>
    </row>
    <row r="12" spans="1:19" ht="18" customHeight="1">
      <c r="A12" s="917" t="s">
        <v>147</v>
      </c>
      <c r="B12" s="918"/>
      <c r="C12" s="1582">
        <f t="shared" ref="C12:R12" si="0">+C10-C11</f>
        <v>0</v>
      </c>
      <c r="D12" s="1583">
        <f t="shared" si="0"/>
        <v>0</v>
      </c>
      <c r="E12" s="1583">
        <v>484</v>
      </c>
      <c r="F12" s="1584">
        <v>497</v>
      </c>
      <c r="G12" s="1582">
        <v>307</v>
      </c>
      <c r="H12" s="1583">
        <v>478</v>
      </c>
      <c r="I12" s="1583">
        <v>210</v>
      </c>
      <c r="J12" s="1584">
        <v>261</v>
      </c>
      <c r="K12" s="1582">
        <v>347</v>
      </c>
      <c r="L12" s="1583">
        <v>453</v>
      </c>
      <c r="M12" s="1583">
        <v>404</v>
      </c>
      <c r="N12" s="1584">
        <v>415</v>
      </c>
      <c r="O12" s="1582">
        <v>981</v>
      </c>
      <c r="P12" s="2034">
        <v>471</v>
      </c>
      <c r="Q12" s="2035">
        <v>1256</v>
      </c>
      <c r="R12" s="1584">
        <v>1619</v>
      </c>
      <c r="S12" s="19"/>
    </row>
    <row r="13" spans="1:19" ht="18" customHeight="1">
      <c r="A13" s="494" t="s">
        <v>145</v>
      </c>
      <c r="B13" s="573"/>
      <c r="C13" s="823"/>
      <c r="D13" s="826"/>
      <c r="E13" s="826">
        <v>22</v>
      </c>
      <c r="F13" s="1174">
        <v>19</v>
      </c>
      <c r="G13" s="823">
        <v>18</v>
      </c>
      <c r="H13" s="826">
        <v>18</v>
      </c>
      <c r="I13" s="826">
        <v>17</v>
      </c>
      <c r="J13" s="1174">
        <v>22</v>
      </c>
      <c r="K13" s="823">
        <v>19</v>
      </c>
      <c r="L13" s="826">
        <v>17</v>
      </c>
      <c r="M13" s="826">
        <v>16</v>
      </c>
      <c r="N13" s="1174">
        <v>18</v>
      </c>
      <c r="O13" s="823">
        <v>41</v>
      </c>
      <c r="P13" s="841">
        <v>39</v>
      </c>
      <c r="Q13" s="2027">
        <v>75</v>
      </c>
      <c r="R13" s="1174">
        <v>70</v>
      </c>
      <c r="S13" s="19"/>
    </row>
    <row r="14" spans="1:19" ht="18" customHeight="1">
      <c r="A14" s="915" t="s">
        <v>191</v>
      </c>
      <c r="B14" s="916"/>
      <c r="C14" s="1177">
        <f>C12-C13</f>
        <v>0</v>
      </c>
      <c r="D14" s="1440">
        <f>D12-D13</f>
        <v>0</v>
      </c>
      <c r="E14" s="1440">
        <v>462</v>
      </c>
      <c r="F14" s="1441">
        <v>478</v>
      </c>
      <c r="G14" s="1177">
        <v>289</v>
      </c>
      <c r="H14" s="1440">
        <v>460</v>
      </c>
      <c r="I14" s="1440">
        <v>193</v>
      </c>
      <c r="J14" s="1441">
        <v>239</v>
      </c>
      <c r="K14" s="1177">
        <v>328</v>
      </c>
      <c r="L14" s="1440">
        <v>436</v>
      </c>
      <c r="M14" s="1440">
        <v>388</v>
      </c>
      <c r="N14" s="1441">
        <v>397</v>
      </c>
      <c r="O14" s="1177">
        <v>940</v>
      </c>
      <c r="P14" s="2036">
        <v>432</v>
      </c>
      <c r="Q14" s="2037">
        <v>1181</v>
      </c>
      <c r="R14" s="1441">
        <v>1549</v>
      </c>
      <c r="S14" s="19"/>
    </row>
    <row r="15" spans="1:19" ht="9.9499999999999993" customHeight="1">
      <c r="A15" s="493"/>
      <c r="B15" s="575"/>
      <c r="C15" s="493"/>
      <c r="D15" s="1585"/>
      <c r="E15" s="1586"/>
      <c r="F15" s="1587"/>
      <c r="G15" s="493"/>
      <c r="H15" s="1585"/>
      <c r="I15" s="1586"/>
      <c r="J15" s="1587"/>
      <c r="K15" s="493"/>
      <c r="L15" s="1585"/>
      <c r="M15" s="1586"/>
      <c r="N15" s="1587"/>
      <c r="O15" s="493"/>
      <c r="P15" s="2038"/>
      <c r="Q15" s="2039"/>
      <c r="R15" s="1587"/>
      <c r="S15" s="19"/>
    </row>
    <row r="16" spans="1:19" ht="18" customHeight="1">
      <c r="A16" s="469" t="s">
        <v>99</v>
      </c>
      <c r="B16" s="575"/>
      <c r="C16" s="856">
        <f t="shared" ref="C16:R16" si="1">IF(C11=0,0,C11/C10)</f>
        <v>0</v>
      </c>
      <c r="D16" s="1409">
        <f t="shared" si="1"/>
        <v>0</v>
      </c>
      <c r="E16" s="1409">
        <v>0.25880551301684535</v>
      </c>
      <c r="F16" s="1588">
        <v>0.26479289940828404</v>
      </c>
      <c r="G16" s="856">
        <v>0.24384236453201971</v>
      </c>
      <c r="H16" s="1409">
        <v>0.23274478330658105</v>
      </c>
      <c r="I16" s="1409">
        <v>0.32038834951456313</v>
      </c>
      <c r="J16" s="1588">
        <v>0.30952380952380953</v>
      </c>
      <c r="K16" s="856">
        <v>0.22544642857142858</v>
      </c>
      <c r="L16" s="1409">
        <v>0.25615763546798032</v>
      </c>
      <c r="M16" s="1409">
        <v>0.26678765880217786</v>
      </c>
      <c r="N16" s="1588">
        <v>0.25359712230215825</v>
      </c>
      <c r="O16" s="856">
        <v>0.26185101580135439</v>
      </c>
      <c r="P16" s="2005">
        <v>0.31441048034934499</v>
      </c>
      <c r="Q16" s="2040">
        <v>0.26806526806526809</v>
      </c>
      <c r="R16" s="1588">
        <v>0.25184842883548986</v>
      </c>
      <c r="S16" s="19"/>
    </row>
    <row r="17" spans="1:19" ht="18" customHeight="1">
      <c r="A17" s="464" t="s">
        <v>13</v>
      </c>
      <c r="B17" s="465"/>
      <c r="C17" s="823"/>
      <c r="D17" s="826"/>
      <c r="E17" s="826">
        <v>20</v>
      </c>
      <c r="F17" s="1174">
        <v>19</v>
      </c>
      <c r="G17" s="823">
        <v>23</v>
      </c>
      <c r="H17" s="826">
        <v>14</v>
      </c>
      <c r="I17" s="826">
        <v>16</v>
      </c>
      <c r="J17" s="1174">
        <v>8</v>
      </c>
      <c r="K17" s="823">
        <v>11</v>
      </c>
      <c r="L17" s="826">
        <v>11</v>
      </c>
      <c r="M17" s="826">
        <v>11</v>
      </c>
      <c r="N17" s="1174">
        <v>12</v>
      </c>
      <c r="O17" s="823">
        <v>39</v>
      </c>
      <c r="P17" s="841">
        <v>24</v>
      </c>
      <c r="Q17" s="2027">
        <v>61</v>
      </c>
      <c r="R17" s="1174">
        <v>45</v>
      </c>
      <c r="S17" s="19"/>
    </row>
    <row r="18" spans="1:19" ht="18" customHeight="1">
      <c r="A18" s="464" t="s">
        <v>14</v>
      </c>
      <c r="B18" s="465"/>
      <c r="C18" s="823"/>
      <c r="D18" s="826"/>
      <c r="E18" s="826">
        <v>191</v>
      </c>
      <c r="F18" s="1174">
        <v>191</v>
      </c>
      <c r="G18" s="823">
        <v>186</v>
      </c>
      <c r="H18" s="826">
        <v>186</v>
      </c>
      <c r="I18" s="826">
        <v>182</v>
      </c>
      <c r="J18" s="1174">
        <v>182</v>
      </c>
      <c r="K18" s="823">
        <v>171</v>
      </c>
      <c r="L18" s="826">
        <v>172</v>
      </c>
      <c r="M18" s="826">
        <v>164</v>
      </c>
      <c r="N18" s="1174">
        <v>165</v>
      </c>
      <c r="O18" s="823">
        <v>382</v>
      </c>
      <c r="P18" s="841">
        <v>364</v>
      </c>
      <c r="Q18" s="2027">
        <v>736</v>
      </c>
      <c r="R18" s="1174">
        <v>672</v>
      </c>
      <c r="S18" s="19"/>
    </row>
    <row r="19" spans="1:19" ht="18" customHeight="1" thickBot="1">
      <c r="A19" s="576" t="s">
        <v>604</v>
      </c>
      <c r="B19" s="577"/>
      <c r="C19" s="855">
        <f>+Highlights!E28</f>
        <v>0</v>
      </c>
      <c r="D19" s="1434">
        <f>+Highlights!F28</f>
        <v>0</v>
      </c>
      <c r="E19" s="1434">
        <v>341107</v>
      </c>
      <c r="F19" s="1443">
        <v>339476</v>
      </c>
      <c r="G19" s="855">
        <v>337882</v>
      </c>
      <c r="H19" s="1434">
        <v>337553</v>
      </c>
      <c r="I19" s="1434">
        <v>337329</v>
      </c>
      <c r="J19" s="1443">
        <v>337074</v>
      </c>
      <c r="K19" s="855">
        <v>331459</v>
      </c>
      <c r="L19" s="1434">
        <v>329527</v>
      </c>
      <c r="M19" s="1434">
        <v>329275</v>
      </c>
      <c r="N19" s="1443">
        <v>328880</v>
      </c>
      <c r="O19" s="855">
        <v>340277.98342541442</v>
      </c>
      <c r="P19" s="2022">
        <v>337200.09890109889</v>
      </c>
      <c r="Q19" s="2041">
        <v>337460.21311475412</v>
      </c>
      <c r="R19" s="2042">
        <v>329790.44383561646</v>
      </c>
      <c r="S19" s="19"/>
    </row>
    <row r="20" spans="1:19" ht="9.9499999999999993" customHeight="1">
      <c r="A20" s="17"/>
      <c r="B20" s="17"/>
      <c r="C20" s="470"/>
      <c r="D20" s="470"/>
      <c r="E20" s="470"/>
      <c r="F20" s="470"/>
      <c r="G20" s="470"/>
      <c r="H20" s="470"/>
      <c r="I20" s="470"/>
      <c r="J20" s="470"/>
      <c r="K20" s="470"/>
      <c r="L20" s="470"/>
      <c r="M20" s="470"/>
      <c r="N20" s="470"/>
      <c r="O20" s="380"/>
      <c r="P20" s="380"/>
      <c r="Q20" s="578"/>
      <c r="R20" s="578"/>
      <c r="S20" s="19"/>
    </row>
    <row r="21" spans="1:19" ht="35.1" customHeight="1" thickBot="1">
      <c r="A21" s="1076" t="s">
        <v>431</v>
      </c>
      <c r="B21" s="17"/>
      <c r="C21" s="470"/>
      <c r="D21" s="470"/>
      <c r="E21" s="470"/>
      <c r="F21" s="470"/>
      <c r="G21" s="470"/>
      <c r="H21" s="470"/>
      <c r="I21" s="470"/>
      <c r="J21" s="470"/>
      <c r="K21" s="470"/>
      <c r="L21" s="470"/>
      <c r="M21" s="470"/>
      <c r="N21" s="470"/>
      <c r="O21" s="380"/>
      <c r="P21" s="380"/>
      <c r="Q21" s="578"/>
      <c r="R21" s="578"/>
      <c r="S21" s="19"/>
    </row>
    <row r="22" spans="1:19" ht="17.25" customHeight="1" thickBot="1">
      <c r="A22" s="656" t="s">
        <v>85</v>
      </c>
      <c r="B22" s="686"/>
      <c r="C22" s="571"/>
      <c r="D22" s="571"/>
      <c r="E22" s="571"/>
      <c r="F22" s="571"/>
      <c r="G22" s="571"/>
      <c r="H22" s="571"/>
      <c r="I22" s="571"/>
      <c r="J22" s="571"/>
      <c r="K22" s="571"/>
      <c r="L22" s="571"/>
      <c r="M22" s="571"/>
      <c r="N22" s="571"/>
      <c r="O22" s="1994"/>
      <c r="P22" s="481"/>
      <c r="Q22" s="711"/>
      <c r="R22" s="711"/>
      <c r="S22" s="19"/>
    </row>
    <row r="23" spans="1:19" ht="18" customHeight="1">
      <c r="A23" s="464" t="s">
        <v>15</v>
      </c>
      <c r="B23" s="1342"/>
      <c r="C23" s="1589">
        <f>C5-'Specified items'!D7</f>
        <v>0</v>
      </c>
      <c r="D23" s="1444">
        <f>D5-'Specified items'!D11</f>
        <v>0</v>
      </c>
      <c r="E23" s="1589">
        <v>808</v>
      </c>
      <c r="F23" s="1208">
        <v>866</v>
      </c>
      <c r="G23" s="854">
        <v>833</v>
      </c>
      <c r="H23" s="851">
        <v>833</v>
      </c>
      <c r="I23" s="2000">
        <v>793</v>
      </c>
      <c r="J23" s="923">
        <v>773</v>
      </c>
      <c r="K23" s="854">
        <v>773</v>
      </c>
      <c r="L23" s="851">
        <v>752</v>
      </c>
      <c r="M23" s="851">
        <v>784</v>
      </c>
      <c r="N23" s="923">
        <v>739</v>
      </c>
      <c r="O23" s="1188">
        <v>1674</v>
      </c>
      <c r="P23" s="2001">
        <v>1566</v>
      </c>
      <c r="Q23" s="1224">
        <v>3232</v>
      </c>
      <c r="R23" s="923">
        <v>3048</v>
      </c>
      <c r="S23" s="19"/>
    </row>
    <row r="24" spans="1:19" ht="18" customHeight="1">
      <c r="A24" s="464" t="s">
        <v>242</v>
      </c>
      <c r="B24" s="1343"/>
      <c r="C24" s="824">
        <f>C6-'Specified items'!E7</f>
        <v>0</v>
      </c>
      <c r="D24" s="820">
        <f>D6-'Specified items'!E11</f>
        <v>0</v>
      </c>
      <c r="E24" s="824">
        <v>846</v>
      </c>
      <c r="F24" s="827">
        <v>841</v>
      </c>
      <c r="G24" s="823">
        <v>799</v>
      </c>
      <c r="H24" s="826">
        <v>777</v>
      </c>
      <c r="I24" s="1142">
        <v>714</v>
      </c>
      <c r="J24" s="1174">
        <v>757</v>
      </c>
      <c r="K24" s="823">
        <v>700</v>
      </c>
      <c r="L24" s="826">
        <v>801</v>
      </c>
      <c r="M24" s="826">
        <v>713</v>
      </c>
      <c r="N24" s="1174">
        <v>720</v>
      </c>
      <c r="O24" s="823">
        <v>1687</v>
      </c>
      <c r="P24" s="841">
        <v>1471</v>
      </c>
      <c r="Q24" s="1244">
        <v>3047</v>
      </c>
      <c r="R24" s="1174">
        <v>2934</v>
      </c>
      <c r="S24" s="19"/>
    </row>
    <row r="25" spans="1:19" ht="18" customHeight="1">
      <c r="A25" s="496" t="s">
        <v>70</v>
      </c>
      <c r="B25" s="1344"/>
      <c r="C25" s="1322">
        <f>C23+C24</f>
        <v>0</v>
      </c>
      <c r="D25" s="1445">
        <f>D23+D24</f>
        <v>0</v>
      </c>
      <c r="E25" s="1322">
        <v>1654</v>
      </c>
      <c r="F25" s="830">
        <v>1707</v>
      </c>
      <c r="G25" s="1170">
        <v>1632</v>
      </c>
      <c r="H25" s="829">
        <v>1610</v>
      </c>
      <c r="I25" s="1143">
        <v>1507</v>
      </c>
      <c r="J25" s="1581">
        <v>1530</v>
      </c>
      <c r="K25" s="1170">
        <v>1473</v>
      </c>
      <c r="L25" s="829">
        <v>1553</v>
      </c>
      <c r="M25" s="829">
        <v>1497</v>
      </c>
      <c r="N25" s="1581">
        <v>1459</v>
      </c>
      <c r="O25" s="1170">
        <v>3361</v>
      </c>
      <c r="P25" s="2028">
        <v>3037</v>
      </c>
      <c r="Q25" s="828">
        <v>6279</v>
      </c>
      <c r="R25" s="1581">
        <v>5982</v>
      </c>
      <c r="S25" s="19"/>
    </row>
    <row r="26" spans="1:19" ht="18" customHeight="1">
      <c r="A26" s="464" t="s">
        <v>257</v>
      </c>
      <c r="B26" s="1345"/>
      <c r="C26" s="824">
        <f>+C8-'Specified items'!G7</f>
        <v>0</v>
      </c>
      <c r="D26" s="820">
        <f>+D8-'Specified items'!G11</f>
        <v>0</v>
      </c>
      <c r="E26" s="824">
        <v>936</v>
      </c>
      <c r="F26" s="827">
        <v>965</v>
      </c>
      <c r="G26" s="823">
        <v>954</v>
      </c>
      <c r="H26" s="826">
        <v>932</v>
      </c>
      <c r="I26" s="1142">
        <v>871</v>
      </c>
      <c r="J26" s="1174">
        <v>896</v>
      </c>
      <c r="K26" s="823">
        <v>869</v>
      </c>
      <c r="L26" s="826">
        <v>900</v>
      </c>
      <c r="M26" s="826">
        <v>879</v>
      </c>
      <c r="N26" s="1174">
        <v>857</v>
      </c>
      <c r="O26" s="823">
        <v>1901</v>
      </c>
      <c r="P26" s="841">
        <v>1767</v>
      </c>
      <c r="Q26" s="1244">
        <v>3653</v>
      </c>
      <c r="R26" s="1174">
        <v>3505</v>
      </c>
      <c r="S26" s="19"/>
    </row>
    <row r="27" spans="1:19" ht="18" customHeight="1">
      <c r="A27" s="464" t="s">
        <v>142</v>
      </c>
      <c r="B27" s="1345"/>
      <c r="C27" s="824">
        <f>+C9-'Specified items'!H7</f>
        <v>0</v>
      </c>
      <c r="D27" s="820">
        <f>+D9-'Specified items'!H11</f>
        <v>0</v>
      </c>
      <c r="E27" s="824">
        <v>56</v>
      </c>
      <c r="F27" s="827">
        <v>60</v>
      </c>
      <c r="G27" s="823">
        <v>59</v>
      </c>
      <c r="H27" s="826">
        <v>45</v>
      </c>
      <c r="I27" s="1142">
        <v>317</v>
      </c>
      <c r="J27" s="1174">
        <v>63</v>
      </c>
      <c r="K27" s="823">
        <v>61</v>
      </c>
      <c r="L27" s="826">
        <v>56</v>
      </c>
      <c r="M27" s="826">
        <v>57</v>
      </c>
      <c r="N27" s="1174">
        <v>54</v>
      </c>
      <c r="O27" s="823">
        <v>116</v>
      </c>
      <c r="P27" s="841">
        <v>380</v>
      </c>
      <c r="Q27" s="1244">
        <v>484</v>
      </c>
      <c r="R27" s="1174">
        <v>228</v>
      </c>
      <c r="S27" s="19"/>
    </row>
    <row r="28" spans="1:19" ht="18" customHeight="1">
      <c r="A28" s="467" t="s">
        <v>607</v>
      </c>
      <c r="B28" s="1346"/>
      <c r="C28" s="1590">
        <f>C25-C26-C27</f>
        <v>0</v>
      </c>
      <c r="D28" s="1591">
        <f>D25-D26-D27</f>
        <v>0</v>
      </c>
      <c r="E28" s="1590">
        <v>662</v>
      </c>
      <c r="F28" s="1316">
        <v>682</v>
      </c>
      <c r="G28" s="1175">
        <v>619</v>
      </c>
      <c r="H28" s="1144">
        <v>633</v>
      </c>
      <c r="I28" s="1225">
        <v>319</v>
      </c>
      <c r="J28" s="2043">
        <v>571</v>
      </c>
      <c r="K28" s="1175">
        <v>543</v>
      </c>
      <c r="L28" s="1144">
        <v>597</v>
      </c>
      <c r="M28" s="1144">
        <v>561</v>
      </c>
      <c r="N28" s="1316">
        <v>548</v>
      </c>
      <c r="O28" s="1175">
        <v>1344</v>
      </c>
      <c r="P28" s="2030">
        <v>890</v>
      </c>
      <c r="Q28" s="848">
        <v>2142</v>
      </c>
      <c r="R28" s="1316">
        <v>2249</v>
      </c>
      <c r="S28" s="19"/>
    </row>
    <row r="29" spans="1:19" ht="18" customHeight="1">
      <c r="A29" s="494" t="s">
        <v>12</v>
      </c>
      <c r="B29" s="1343"/>
      <c r="C29" s="1592">
        <f>C11-'Specified items'!J7</f>
        <v>0</v>
      </c>
      <c r="D29" s="1593">
        <f>D11-'Specified items'!J11</f>
        <v>0</v>
      </c>
      <c r="E29" s="1592">
        <v>170</v>
      </c>
      <c r="F29" s="845">
        <v>180</v>
      </c>
      <c r="G29" s="1176">
        <v>156</v>
      </c>
      <c r="H29" s="836">
        <v>147</v>
      </c>
      <c r="I29" s="1226">
        <v>82</v>
      </c>
      <c r="J29" s="1439">
        <v>144</v>
      </c>
      <c r="K29" s="1176">
        <v>126</v>
      </c>
      <c r="L29" s="836">
        <v>153</v>
      </c>
      <c r="M29" s="836">
        <v>150</v>
      </c>
      <c r="N29" s="1439">
        <v>138</v>
      </c>
      <c r="O29" s="1176">
        <v>350</v>
      </c>
      <c r="P29" s="842">
        <v>226</v>
      </c>
      <c r="Q29" s="844">
        <v>529</v>
      </c>
      <c r="R29" s="1439">
        <v>567</v>
      </c>
      <c r="S29" s="19"/>
    </row>
    <row r="30" spans="1:19" ht="18" customHeight="1">
      <c r="A30" s="917" t="s">
        <v>147</v>
      </c>
      <c r="B30" s="1347"/>
      <c r="C30" s="1596">
        <f t="shared" ref="C30:R30" si="2">C28-C29</f>
        <v>0</v>
      </c>
      <c r="D30" s="1597">
        <f t="shared" si="2"/>
        <v>0</v>
      </c>
      <c r="E30" s="1596">
        <v>492</v>
      </c>
      <c r="F30" s="1598">
        <v>502</v>
      </c>
      <c r="G30" s="1582">
        <v>463</v>
      </c>
      <c r="H30" s="1583">
        <v>486</v>
      </c>
      <c r="I30" s="2044">
        <v>237</v>
      </c>
      <c r="J30" s="1584">
        <v>427</v>
      </c>
      <c r="K30" s="1582">
        <v>417</v>
      </c>
      <c r="L30" s="1583">
        <v>444</v>
      </c>
      <c r="M30" s="1583">
        <v>411</v>
      </c>
      <c r="N30" s="1584">
        <v>410</v>
      </c>
      <c r="O30" s="1582">
        <v>994</v>
      </c>
      <c r="P30" s="2034">
        <v>664</v>
      </c>
      <c r="Q30" s="2045">
        <v>1613</v>
      </c>
      <c r="R30" s="1584">
        <v>1682</v>
      </c>
      <c r="S30" s="19"/>
    </row>
    <row r="31" spans="1:19" ht="18" customHeight="1">
      <c r="A31" s="494" t="s">
        <v>145</v>
      </c>
      <c r="B31" s="1343"/>
      <c r="C31" s="824">
        <f t="shared" ref="C31:N31" si="3">+C13</f>
        <v>0</v>
      </c>
      <c r="D31" s="820">
        <f t="shared" si="3"/>
        <v>0</v>
      </c>
      <c r="E31" s="824">
        <v>22</v>
      </c>
      <c r="F31" s="827">
        <v>19</v>
      </c>
      <c r="G31" s="823">
        <v>18</v>
      </c>
      <c r="H31" s="826">
        <v>18</v>
      </c>
      <c r="I31" s="1142">
        <v>17</v>
      </c>
      <c r="J31" s="1174">
        <v>22</v>
      </c>
      <c r="K31" s="823">
        <v>19</v>
      </c>
      <c r="L31" s="826">
        <v>17</v>
      </c>
      <c r="M31" s="826">
        <v>16</v>
      </c>
      <c r="N31" s="1174">
        <v>18</v>
      </c>
      <c r="O31" s="823">
        <v>41</v>
      </c>
      <c r="P31" s="841">
        <v>39</v>
      </c>
      <c r="Q31" s="1244">
        <v>75</v>
      </c>
      <c r="R31" s="1174">
        <v>70</v>
      </c>
      <c r="S31" s="19"/>
    </row>
    <row r="32" spans="1:19" ht="18" customHeight="1">
      <c r="A32" s="915" t="s">
        <v>191</v>
      </c>
      <c r="B32" s="1348"/>
      <c r="C32" s="1594">
        <f>C30-C31</f>
        <v>0</v>
      </c>
      <c r="D32" s="1595">
        <f>D30-D31</f>
        <v>0</v>
      </c>
      <c r="E32" s="1594">
        <v>470</v>
      </c>
      <c r="F32" s="1446">
        <v>483</v>
      </c>
      <c r="G32" s="1177">
        <v>445</v>
      </c>
      <c r="H32" s="1440">
        <v>468</v>
      </c>
      <c r="I32" s="1442">
        <v>220</v>
      </c>
      <c r="J32" s="1441">
        <v>405</v>
      </c>
      <c r="K32" s="1177">
        <v>398</v>
      </c>
      <c r="L32" s="1440">
        <v>427</v>
      </c>
      <c r="M32" s="1440">
        <v>395</v>
      </c>
      <c r="N32" s="1441">
        <v>392</v>
      </c>
      <c r="O32" s="1177">
        <v>953</v>
      </c>
      <c r="P32" s="2036">
        <v>625</v>
      </c>
      <c r="Q32" s="1191">
        <v>1538</v>
      </c>
      <c r="R32" s="1441">
        <v>1612</v>
      </c>
      <c r="S32" s="19"/>
    </row>
    <row r="33" spans="1:19" ht="9.9499999999999993" customHeight="1">
      <c r="A33" s="493"/>
      <c r="B33" s="1349"/>
      <c r="C33" s="1599"/>
      <c r="D33" s="1600"/>
      <c r="E33" s="1601"/>
      <c r="F33" s="1602"/>
      <c r="G33" s="493"/>
      <c r="H33" s="1585"/>
      <c r="I33" s="1586"/>
      <c r="J33" s="1587"/>
      <c r="K33" s="493"/>
      <c r="L33" s="1585"/>
      <c r="M33" s="1586"/>
      <c r="N33" s="1587"/>
      <c r="O33" s="493"/>
      <c r="P33" s="2038"/>
      <c r="Q33" s="2046"/>
      <c r="R33" s="1587"/>
      <c r="S33" s="19"/>
    </row>
    <row r="34" spans="1:19" ht="18" customHeight="1">
      <c r="A34" s="469" t="s">
        <v>99</v>
      </c>
      <c r="B34" s="1349"/>
      <c r="C34" s="1570">
        <f t="shared" ref="C34:R34" si="4">IF(C29=0,0,C29/C28)</f>
        <v>0</v>
      </c>
      <c r="D34" s="1603">
        <f t="shared" si="4"/>
        <v>0</v>
      </c>
      <c r="E34" s="1570">
        <v>0.25679758308157102</v>
      </c>
      <c r="F34" s="1604">
        <v>0.26392961876832843</v>
      </c>
      <c r="G34" s="856">
        <v>0.25201938610662361</v>
      </c>
      <c r="H34" s="1409">
        <v>0.23222748815165878</v>
      </c>
      <c r="I34" s="2003">
        <v>0.25705329153605017</v>
      </c>
      <c r="J34" s="1588">
        <v>0.2521891418563923</v>
      </c>
      <c r="K34" s="856">
        <v>0.23204419889502761</v>
      </c>
      <c r="L34" s="1409">
        <v>0.25628140703517588</v>
      </c>
      <c r="M34" s="1409">
        <v>0.26737967914438504</v>
      </c>
      <c r="N34" s="1588">
        <v>0.2518248175182482</v>
      </c>
      <c r="O34" s="856">
        <v>0.26041666666666669</v>
      </c>
      <c r="P34" s="2005">
        <v>0.25393258426966292</v>
      </c>
      <c r="Q34" s="2006">
        <v>0.2469654528478058</v>
      </c>
      <c r="R34" s="1588">
        <v>0.25211204979991109</v>
      </c>
      <c r="S34" s="19"/>
    </row>
    <row r="35" spans="1:19" ht="18" customHeight="1">
      <c r="A35" s="464" t="s">
        <v>13</v>
      </c>
      <c r="B35" s="1345"/>
      <c r="C35" s="824">
        <f t="shared" ref="C35:R35" si="5">+C17</f>
        <v>0</v>
      </c>
      <c r="D35" s="820">
        <f t="shared" si="5"/>
        <v>0</v>
      </c>
      <c r="E35" s="824">
        <v>20</v>
      </c>
      <c r="F35" s="827">
        <v>19</v>
      </c>
      <c r="G35" s="823">
        <v>23</v>
      </c>
      <c r="H35" s="826">
        <v>14</v>
      </c>
      <c r="I35" s="1142">
        <v>16</v>
      </c>
      <c r="J35" s="1174">
        <v>8</v>
      </c>
      <c r="K35" s="823">
        <v>11</v>
      </c>
      <c r="L35" s="826">
        <v>11</v>
      </c>
      <c r="M35" s="826">
        <v>11</v>
      </c>
      <c r="N35" s="1174">
        <v>12</v>
      </c>
      <c r="O35" s="823">
        <v>39</v>
      </c>
      <c r="P35" s="841">
        <v>24</v>
      </c>
      <c r="Q35" s="1244">
        <v>61</v>
      </c>
      <c r="R35" s="1174">
        <v>45</v>
      </c>
      <c r="S35" s="19"/>
    </row>
    <row r="36" spans="1:19" ht="18" customHeight="1">
      <c r="A36" s="464" t="s">
        <v>14</v>
      </c>
      <c r="B36" s="1345"/>
      <c r="C36" s="824">
        <f t="shared" ref="C36:R36" si="6">+C18</f>
        <v>0</v>
      </c>
      <c r="D36" s="820">
        <f t="shared" si="6"/>
        <v>0</v>
      </c>
      <c r="E36" s="824">
        <v>191</v>
      </c>
      <c r="F36" s="827">
        <v>191</v>
      </c>
      <c r="G36" s="823">
        <v>186</v>
      </c>
      <c r="H36" s="826">
        <v>186</v>
      </c>
      <c r="I36" s="1142">
        <v>182</v>
      </c>
      <c r="J36" s="1174">
        <v>182</v>
      </c>
      <c r="K36" s="823">
        <v>171</v>
      </c>
      <c r="L36" s="826">
        <v>172</v>
      </c>
      <c r="M36" s="826">
        <v>164</v>
      </c>
      <c r="N36" s="1174">
        <v>165</v>
      </c>
      <c r="O36" s="823">
        <v>382</v>
      </c>
      <c r="P36" s="841">
        <v>364</v>
      </c>
      <c r="Q36" s="1244">
        <v>736</v>
      </c>
      <c r="R36" s="1174">
        <v>672</v>
      </c>
      <c r="S36" s="19"/>
    </row>
    <row r="37" spans="1:19" ht="18" customHeight="1" thickBot="1">
      <c r="A37" s="576" t="s">
        <v>604</v>
      </c>
      <c r="B37" s="1350"/>
      <c r="C37" s="1605">
        <f t="shared" ref="C37:R37" si="7">+C19</f>
        <v>0</v>
      </c>
      <c r="D37" s="1606">
        <f t="shared" si="7"/>
        <v>0</v>
      </c>
      <c r="E37" s="1607">
        <v>341107</v>
      </c>
      <c r="F37" s="1447">
        <v>339476</v>
      </c>
      <c r="G37" s="855">
        <v>337882</v>
      </c>
      <c r="H37" s="1434">
        <v>337553</v>
      </c>
      <c r="I37" s="2047">
        <v>337329</v>
      </c>
      <c r="J37" s="1443">
        <v>337074</v>
      </c>
      <c r="K37" s="855">
        <v>331459</v>
      </c>
      <c r="L37" s="1434">
        <v>329527</v>
      </c>
      <c r="M37" s="1434">
        <v>329275</v>
      </c>
      <c r="N37" s="1443">
        <v>328880</v>
      </c>
      <c r="O37" s="855">
        <v>340277.98342541442</v>
      </c>
      <c r="P37" s="2022">
        <v>337200.09890109889</v>
      </c>
      <c r="Q37" s="2048">
        <v>337460.21311475412</v>
      </c>
      <c r="R37" s="1443">
        <v>329790.44383561646</v>
      </c>
      <c r="S37" s="19"/>
    </row>
    <row r="38" spans="1:19" ht="9.9499999999999993" customHeight="1">
      <c r="A38" s="17"/>
      <c r="B38" s="17"/>
      <c r="C38" s="470"/>
      <c r="D38" s="470"/>
      <c r="E38" s="470"/>
      <c r="F38" s="380"/>
      <c r="G38" s="470"/>
      <c r="H38" s="470"/>
      <c r="I38" s="470"/>
      <c r="J38" s="380"/>
      <c r="K38" s="470"/>
      <c r="L38" s="470"/>
      <c r="M38" s="470"/>
      <c r="N38" s="380"/>
      <c r="O38" s="380"/>
      <c r="P38" s="380"/>
      <c r="Q38" s="578"/>
      <c r="R38" s="578"/>
      <c r="S38" s="19"/>
    </row>
    <row r="39" spans="1:19" s="14" customFormat="1" ht="18" customHeight="1" thickBot="1">
      <c r="A39" s="580" t="s">
        <v>103</v>
      </c>
      <c r="B39" s="1351"/>
      <c r="C39" s="1352"/>
      <c r="D39" s="1352"/>
      <c r="E39" s="470"/>
      <c r="F39" s="486"/>
      <c r="G39" s="470"/>
      <c r="H39" s="470"/>
      <c r="I39" s="470"/>
      <c r="J39" s="486"/>
      <c r="K39" s="470"/>
      <c r="L39" s="470"/>
      <c r="M39" s="470"/>
      <c r="N39" s="486"/>
      <c r="O39" s="380"/>
      <c r="P39" s="380"/>
      <c r="Q39" s="486"/>
      <c r="R39" s="486"/>
      <c r="S39" s="20"/>
    </row>
    <row r="40" spans="1:19" s="14" customFormat="1" ht="18" customHeight="1">
      <c r="A40" s="581" t="s">
        <v>15</v>
      </c>
      <c r="B40" s="17"/>
      <c r="C40" s="1608"/>
      <c r="D40" s="824"/>
      <c r="E40" s="2023">
        <v>46</v>
      </c>
      <c r="F40" s="2023">
        <v>68</v>
      </c>
      <c r="G40" s="854">
        <v>53</v>
      </c>
      <c r="H40" s="851">
        <v>48</v>
      </c>
      <c r="I40" s="851">
        <v>75</v>
      </c>
      <c r="J40" s="923">
        <v>55</v>
      </c>
      <c r="K40" s="854">
        <v>64</v>
      </c>
      <c r="L40" s="851">
        <v>61</v>
      </c>
      <c r="M40" s="851">
        <v>123</v>
      </c>
      <c r="N40" s="923">
        <v>63</v>
      </c>
      <c r="O40" s="1188">
        <v>114</v>
      </c>
      <c r="P40" s="2001">
        <v>130</v>
      </c>
      <c r="Q40" s="1224">
        <v>231</v>
      </c>
      <c r="R40" s="923">
        <v>311</v>
      </c>
      <c r="S40" s="20"/>
    </row>
    <row r="41" spans="1:19" s="20" customFormat="1" ht="18" customHeight="1">
      <c r="A41" s="1256" t="s">
        <v>242</v>
      </c>
      <c r="B41" s="1551"/>
      <c r="C41" s="1609"/>
      <c r="D41" s="2262"/>
      <c r="E41" s="2024">
        <v>7</v>
      </c>
      <c r="F41" s="2024">
        <v>4</v>
      </c>
      <c r="G41" s="1176">
        <v>2</v>
      </c>
      <c r="H41" s="836">
        <v>0</v>
      </c>
      <c r="I41" s="836">
        <v>2</v>
      </c>
      <c r="J41" s="1439">
        <v>0</v>
      </c>
      <c r="K41" s="1176">
        <v>0</v>
      </c>
      <c r="L41" s="836">
        <v>0</v>
      </c>
      <c r="M41" s="836">
        <v>0</v>
      </c>
      <c r="N41" s="1439">
        <v>0</v>
      </c>
      <c r="O41" s="1176">
        <v>11</v>
      </c>
      <c r="P41" s="842">
        <v>2</v>
      </c>
      <c r="Q41" s="844">
        <v>4</v>
      </c>
      <c r="R41" s="1439">
        <v>0</v>
      </c>
    </row>
    <row r="42" spans="1:19" s="14" customFormat="1" ht="18" customHeight="1" thickBot="1">
      <c r="A42" s="576" t="s">
        <v>19</v>
      </c>
      <c r="B42" s="1552"/>
      <c r="C42" s="1610">
        <f>SUM(C40:C41)</f>
        <v>0</v>
      </c>
      <c r="D42" s="2263">
        <f t="shared" ref="D42:N42" si="8">SUM(D40:D41)</f>
        <v>0</v>
      </c>
      <c r="E42" s="2025">
        <v>53</v>
      </c>
      <c r="F42" s="2025">
        <v>72</v>
      </c>
      <c r="G42" s="855">
        <v>55</v>
      </c>
      <c r="H42" s="1434">
        <v>48</v>
      </c>
      <c r="I42" s="1434">
        <v>77</v>
      </c>
      <c r="J42" s="1443">
        <v>55</v>
      </c>
      <c r="K42" s="855">
        <v>64</v>
      </c>
      <c r="L42" s="1434">
        <v>61</v>
      </c>
      <c r="M42" s="1434">
        <v>123</v>
      </c>
      <c r="N42" s="1443">
        <v>63</v>
      </c>
      <c r="O42" s="855">
        <v>125</v>
      </c>
      <c r="P42" s="2022">
        <v>132</v>
      </c>
      <c r="Q42" s="2048">
        <v>235</v>
      </c>
      <c r="R42" s="1443">
        <v>311</v>
      </c>
      <c r="S42" s="20"/>
    </row>
    <row r="43" spans="1:19" s="14" customFormat="1" ht="9.9499999999999993" customHeight="1" thickBot="1">
      <c r="B43" s="196"/>
      <c r="C43" s="20"/>
      <c r="D43" s="20"/>
      <c r="E43" s="20"/>
      <c r="F43" s="20"/>
      <c r="G43" s="20"/>
      <c r="H43" s="20"/>
      <c r="I43" s="20"/>
      <c r="J43" s="20"/>
      <c r="K43" s="20"/>
      <c r="L43" s="20"/>
      <c r="M43" s="20"/>
      <c r="N43" s="20"/>
      <c r="O43" s="20"/>
      <c r="P43" s="20"/>
      <c r="Q43" s="20"/>
      <c r="R43" s="20"/>
      <c r="S43" s="20"/>
    </row>
    <row r="44" spans="1:19" ht="18" customHeight="1">
      <c r="A44" s="687" t="s">
        <v>206</v>
      </c>
      <c r="B44" s="465"/>
      <c r="C44" s="470"/>
      <c r="D44" s="470"/>
      <c r="E44" s="470"/>
      <c r="F44" s="486"/>
      <c r="G44" s="470"/>
      <c r="H44" s="470"/>
      <c r="I44" s="470"/>
      <c r="J44" s="486"/>
      <c r="K44" s="470"/>
      <c r="L44" s="470"/>
      <c r="M44" s="470"/>
      <c r="N44" s="486"/>
      <c r="O44" s="380"/>
      <c r="P44" s="380"/>
      <c r="Q44" s="486"/>
      <c r="R44" s="486"/>
      <c r="S44" s="19"/>
    </row>
    <row r="45" spans="1:19" ht="18" customHeight="1" thickBot="1">
      <c r="A45" s="389" t="s">
        <v>85</v>
      </c>
      <c r="B45" s="577"/>
      <c r="C45" s="470"/>
      <c r="D45" s="470"/>
      <c r="E45" s="470"/>
      <c r="F45" s="486"/>
      <c r="G45" s="470"/>
      <c r="H45" s="470"/>
      <c r="I45" s="470"/>
      <c r="J45" s="486"/>
      <c r="K45" s="470"/>
      <c r="L45" s="470"/>
      <c r="M45" s="470"/>
      <c r="N45" s="486"/>
      <c r="O45" s="380"/>
      <c r="P45" s="380"/>
      <c r="Q45" s="486"/>
      <c r="R45" s="486"/>
      <c r="S45" s="19"/>
    </row>
    <row r="46" spans="1:19" s="19" customFormat="1" ht="18" customHeight="1">
      <c r="A46" s="582" t="s">
        <v>117</v>
      </c>
      <c r="B46" s="463"/>
      <c r="C46" s="854">
        <f>Segments1!D12</f>
        <v>0</v>
      </c>
      <c r="D46" s="851">
        <f>Segments1!E12</f>
        <v>0</v>
      </c>
      <c r="E46" s="851">
        <v>233</v>
      </c>
      <c r="F46" s="923">
        <v>213</v>
      </c>
      <c r="G46" s="854">
        <v>191</v>
      </c>
      <c r="H46" s="851">
        <v>199</v>
      </c>
      <c r="I46" s="851">
        <v>-13</v>
      </c>
      <c r="J46" s="923">
        <v>180</v>
      </c>
      <c r="K46" s="854">
        <v>183</v>
      </c>
      <c r="L46" s="851">
        <v>193</v>
      </c>
      <c r="M46" s="851">
        <v>164</v>
      </c>
      <c r="N46" s="923">
        <v>171</v>
      </c>
      <c r="O46" s="1188">
        <v>446</v>
      </c>
      <c r="P46" s="2001">
        <v>167</v>
      </c>
      <c r="Q46" s="1224">
        <v>557</v>
      </c>
      <c r="R46" s="923">
        <v>711</v>
      </c>
    </row>
    <row r="47" spans="1:19" s="19" customFormat="1" ht="18" customHeight="1">
      <c r="A47" s="246" t="s">
        <v>44</v>
      </c>
      <c r="B47" s="471"/>
      <c r="C47" s="823">
        <f>Segments1!D37</f>
        <v>0</v>
      </c>
      <c r="D47" s="826">
        <f>Segments1!E37</f>
        <v>0</v>
      </c>
      <c r="E47" s="826">
        <v>105</v>
      </c>
      <c r="F47" s="1174">
        <v>106</v>
      </c>
      <c r="G47" s="823">
        <v>92</v>
      </c>
      <c r="H47" s="826">
        <v>87</v>
      </c>
      <c r="I47" s="826">
        <v>84</v>
      </c>
      <c r="J47" s="1174">
        <v>84</v>
      </c>
      <c r="K47" s="823">
        <v>75</v>
      </c>
      <c r="L47" s="826">
        <v>82</v>
      </c>
      <c r="M47" s="826">
        <v>84</v>
      </c>
      <c r="N47" s="1174">
        <v>81</v>
      </c>
      <c r="O47" s="823">
        <v>211</v>
      </c>
      <c r="P47" s="841">
        <v>168</v>
      </c>
      <c r="Q47" s="1244">
        <v>347</v>
      </c>
      <c r="R47" s="1174">
        <v>322</v>
      </c>
    </row>
    <row r="48" spans="1:19" s="19" customFormat="1" ht="18" customHeight="1">
      <c r="A48" s="246" t="s">
        <v>68</v>
      </c>
      <c r="B48" s="471"/>
      <c r="C48" s="823">
        <f>+Segments2!D12</f>
        <v>0</v>
      </c>
      <c r="D48" s="826">
        <f>+Segments2!E12</f>
        <v>0</v>
      </c>
      <c r="E48" s="826">
        <v>175</v>
      </c>
      <c r="F48" s="1174">
        <v>183</v>
      </c>
      <c r="G48" s="823">
        <v>176</v>
      </c>
      <c r="H48" s="826">
        <v>156</v>
      </c>
      <c r="I48" s="826">
        <v>149</v>
      </c>
      <c r="J48" s="1174">
        <v>149</v>
      </c>
      <c r="K48" s="823">
        <v>144</v>
      </c>
      <c r="L48" s="826">
        <v>187</v>
      </c>
      <c r="M48" s="826">
        <v>167</v>
      </c>
      <c r="N48" s="1174">
        <v>169</v>
      </c>
      <c r="O48" s="823">
        <v>358</v>
      </c>
      <c r="P48" s="841">
        <v>298</v>
      </c>
      <c r="Q48" s="1244">
        <v>630</v>
      </c>
      <c r="R48" s="1174">
        <v>667</v>
      </c>
    </row>
    <row r="49" spans="1:18" s="19" customFormat="1" ht="18" customHeight="1">
      <c r="A49" s="1838" t="s">
        <v>671</v>
      </c>
      <c r="B49" s="1839"/>
      <c r="C49" s="1258">
        <f>Segments2!D28</f>
        <v>0</v>
      </c>
      <c r="D49" s="826">
        <f>Segments2!E28</f>
        <v>0</v>
      </c>
      <c r="E49" s="826">
        <v>40</v>
      </c>
      <c r="F49" s="1840">
        <v>38</v>
      </c>
      <c r="G49" s="1258">
        <v>21</v>
      </c>
      <c r="H49" s="826">
        <v>64</v>
      </c>
      <c r="I49" s="826">
        <v>22</v>
      </c>
      <c r="J49" s="1840">
        <v>40</v>
      </c>
      <c r="K49" s="1258">
        <v>22</v>
      </c>
      <c r="L49" s="826">
        <v>16</v>
      </c>
      <c r="M49" s="826">
        <v>8</v>
      </c>
      <c r="N49" s="1840">
        <v>8</v>
      </c>
      <c r="O49" s="1258">
        <v>78</v>
      </c>
      <c r="P49" s="841">
        <v>62</v>
      </c>
      <c r="Q49" s="1244">
        <v>147</v>
      </c>
      <c r="R49" s="1840">
        <v>54</v>
      </c>
    </row>
    <row r="50" spans="1:18" s="19" customFormat="1" ht="18" customHeight="1" thickBot="1">
      <c r="A50" s="583" t="s">
        <v>10</v>
      </c>
      <c r="B50" s="584"/>
      <c r="C50" s="855">
        <f>Segments3!D12</f>
        <v>0</v>
      </c>
      <c r="D50" s="1434">
        <f>Segments3!E12</f>
        <v>0</v>
      </c>
      <c r="E50" s="1434">
        <v>-61</v>
      </c>
      <c r="F50" s="1443">
        <v>-38</v>
      </c>
      <c r="G50" s="855">
        <v>-17</v>
      </c>
      <c r="H50" s="1434">
        <v>-20</v>
      </c>
      <c r="I50" s="1434">
        <v>-5</v>
      </c>
      <c r="J50" s="1443">
        <v>-26</v>
      </c>
      <c r="K50" s="855">
        <v>-7</v>
      </c>
      <c r="L50" s="1434">
        <v>-34</v>
      </c>
      <c r="M50" s="1434">
        <v>-12</v>
      </c>
      <c r="N50" s="1443">
        <v>-19</v>
      </c>
      <c r="O50" s="855">
        <v>-99</v>
      </c>
      <c r="P50" s="2022">
        <v>-31</v>
      </c>
      <c r="Q50" s="2048">
        <v>-68</v>
      </c>
      <c r="R50" s="1443">
        <v>-72</v>
      </c>
    </row>
    <row r="51" spans="1:18" ht="9.9499999999999993" customHeight="1">
      <c r="C51" s="19"/>
      <c r="D51" s="19"/>
      <c r="E51" s="19"/>
      <c r="F51" s="19"/>
      <c r="G51" s="19"/>
      <c r="H51" s="19"/>
      <c r="I51" s="19"/>
      <c r="J51" s="19"/>
      <c r="K51" s="19"/>
      <c r="L51" s="19"/>
      <c r="M51" s="19"/>
      <c r="N51" s="19"/>
      <c r="O51" s="19"/>
      <c r="P51" s="19"/>
      <c r="Q51" s="19"/>
      <c r="R51" s="19"/>
    </row>
    <row r="52" spans="1:18">
      <c r="A52" s="585"/>
      <c r="C52" s="227"/>
      <c r="D52" s="227"/>
      <c r="E52" s="19"/>
      <c r="F52" s="19"/>
      <c r="G52" s="227"/>
      <c r="H52" s="227"/>
      <c r="I52" s="19"/>
      <c r="J52" s="19"/>
      <c r="K52" s="227"/>
      <c r="L52" s="227"/>
      <c r="M52" s="19"/>
      <c r="N52" s="19"/>
      <c r="O52" s="19"/>
      <c r="P52" s="19"/>
      <c r="Q52" s="19"/>
      <c r="R52" s="19"/>
    </row>
  </sheetData>
  <customSheetViews>
    <customSheetView guid="{6E56944C-2EC7-4E86-A58B-8D822666CEE1}" scale="75" colorId="22" showPageBreaks="1" showGridLines="0" fitToPage="1" printArea="1" hiddenColumns="1" showRuler="0">
      <pane xSplit="5" ySplit="5" topLeftCell="J6" activePane="bottomRight" state="frozen"/>
      <selection pane="bottomRight" activeCell="R8" sqref="R8"/>
      <pageMargins left="0.45" right="0.2" top="0.43307086614173201" bottom="0.511811023622047" header="0.511811023622047" footer="0.27559055118110198"/>
      <pageSetup scale="55" orientation="landscape" r:id="rId1"/>
      <headerFooter alignWithMargins="0">
        <oddFooter>&amp;L&amp;"Tahoma,Italic"National Bank of Canada Supplementary Financial Information&amp;R&amp;"Tahoma,Italic"&amp;A</oddFooter>
      </headerFooter>
    </customSheetView>
  </customSheetViews>
  <mergeCells count="6">
    <mergeCell ref="A1:R1"/>
    <mergeCell ref="K3:N3"/>
    <mergeCell ref="G3:J3"/>
    <mergeCell ref="C3:F3"/>
    <mergeCell ref="Q3:R3"/>
    <mergeCell ref="O3:P3"/>
  </mergeCells>
  <phoneticPr fontId="14" type="noConversion"/>
  <printOptions horizontalCentered="1"/>
  <pageMargins left="0.31496062992125984" right="0.31496062992125984" top="0.34" bottom="0.39370078740157483" header="0.19685039370078741" footer="0.19685039370078741"/>
  <pageSetup scale="61" orientation="landscape" r:id="rId2"/>
  <headerFooter scaleWithDoc="0" alignWithMargins="0">
    <oddFooter>&amp;L&amp;"MetaBookLF-Roman,Italique"&amp;8National Bank of Canada - Supplementary Financial Information&amp;R&amp;"MetaBookLF-Roman,Italique"&amp;8page &amp;P</oddFooter>
  </headerFooter>
  <legacyDrawing r:id="rId3"/>
  <oleObjects>
    <oleObject progId="Word.Document.8" shapeId="35841" r:id="rId4"/>
  </oleObjects>
</worksheet>
</file>

<file path=xl/worksheets/sheet7.xml><?xml version="1.0" encoding="utf-8"?>
<worksheet xmlns="http://schemas.openxmlformats.org/spreadsheetml/2006/main" xmlns:r="http://schemas.openxmlformats.org/officeDocument/2006/relationships">
  <sheetPr transitionEvaluation="1" codeName="Feuil6">
    <tabColor rgb="FFCCFFCC"/>
    <pageSetUpPr fitToPage="1"/>
  </sheetPr>
  <dimension ref="A1:V49"/>
  <sheetViews>
    <sheetView showGridLines="0" showZeros="0" defaultGridColor="0" view="pageBreakPreview" colorId="22" zoomScale="90" zoomScaleNormal="85" zoomScaleSheetLayoutView="90" workbookViewId="0">
      <selection activeCell="I18" sqref="I18"/>
    </sheetView>
  </sheetViews>
  <sheetFormatPr baseColWidth="10" defaultColWidth="8.88671875" defaultRowHeight="15"/>
  <cols>
    <col min="1" max="3" width="8.88671875" style="3" customWidth="1"/>
    <col min="4" max="4" width="18.33203125" style="3" customWidth="1"/>
    <col min="5" max="6" width="9.33203125" style="3" hidden="1" customWidth="1"/>
    <col min="7" max="20" width="9.33203125" style="3" customWidth="1"/>
    <col min="21" max="21" width="1.77734375" style="3" customWidth="1"/>
    <col min="22" max="16384" width="8.88671875" style="3"/>
  </cols>
  <sheetData>
    <row r="1" spans="1:22" ht="33" customHeight="1">
      <c r="A1" s="2595" t="s">
        <v>619</v>
      </c>
      <c r="B1" s="2595"/>
      <c r="C1" s="2595"/>
      <c r="D1" s="2595"/>
      <c r="E1" s="2595"/>
      <c r="F1" s="2595"/>
      <c r="G1" s="2595"/>
      <c r="H1" s="2595"/>
      <c r="I1" s="2595"/>
      <c r="J1" s="2595"/>
      <c r="K1" s="2595"/>
      <c r="L1" s="2595"/>
      <c r="M1" s="2595"/>
      <c r="N1" s="2595"/>
      <c r="O1" s="2595"/>
      <c r="P1" s="2595"/>
      <c r="Q1" s="2595"/>
      <c r="R1" s="2595"/>
      <c r="S1" s="2595"/>
      <c r="T1" s="2595"/>
    </row>
    <row r="2" spans="1:22" ht="12" customHeight="1" thickBot="1">
      <c r="A2" s="524"/>
      <c r="B2" s="525"/>
      <c r="C2" s="524"/>
      <c r="D2" s="524"/>
      <c r="E2" s="524"/>
      <c r="F2" s="524"/>
      <c r="G2" s="524"/>
      <c r="H2" s="524"/>
      <c r="I2" s="524"/>
      <c r="J2" s="524"/>
      <c r="K2" s="524"/>
      <c r="L2" s="524"/>
      <c r="M2" s="524"/>
      <c r="N2" s="524"/>
      <c r="O2" s="524"/>
      <c r="P2" s="524"/>
      <c r="Q2" s="524"/>
      <c r="R2" s="524"/>
      <c r="S2" s="358"/>
      <c r="T2" s="358"/>
    </row>
    <row r="3" spans="1:22" s="232" customFormat="1" ht="16.5" customHeight="1">
      <c r="A3" s="408"/>
      <c r="B3" s="526"/>
      <c r="C3" s="526"/>
      <c r="D3" s="527"/>
      <c r="E3" s="2596">
        <f>+Highlights!E3</f>
        <v>2017</v>
      </c>
      <c r="F3" s="2589"/>
      <c r="G3" s="2589"/>
      <c r="H3" s="2590"/>
      <c r="I3" s="2596">
        <f>+Highlights!I3</f>
        <v>2016</v>
      </c>
      <c r="J3" s="2589"/>
      <c r="K3" s="2589"/>
      <c r="L3" s="2590"/>
      <c r="M3" s="2596">
        <f>+Highlights!M3</f>
        <v>2015</v>
      </c>
      <c r="N3" s="2589"/>
      <c r="O3" s="2589"/>
      <c r="P3" s="2590"/>
      <c r="Q3" s="2588" t="s">
        <v>187</v>
      </c>
      <c r="R3" s="2589"/>
      <c r="S3" s="2588" t="s">
        <v>658</v>
      </c>
      <c r="T3" s="2591"/>
      <c r="U3" s="408"/>
    </row>
    <row r="4" spans="1:22" ht="35.1" customHeight="1" thickBot="1">
      <c r="A4" s="2597" t="s">
        <v>523</v>
      </c>
      <c r="B4" s="2597"/>
      <c r="C4" s="2597"/>
      <c r="D4" s="2598"/>
      <c r="E4" s="522" t="s">
        <v>1</v>
      </c>
      <c r="F4" s="523" t="s">
        <v>2</v>
      </c>
      <c r="G4" s="711" t="s">
        <v>3</v>
      </c>
      <c r="H4" s="530" t="s">
        <v>4</v>
      </c>
      <c r="I4" s="522" t="s">
        <v>1</v>
      </c>
      <c r="J4" s="523" t="s">
        <v>2</v>
      </c>
      <c r="K4" s="375" t="s">
        <v>3</v>
      </c>
      <c r="L4" s="530" t="s">
        <v>4</v>
      </c>
      <c r="M4" s="522" t="s">
        <v>1</v>
      </c>
      <c r="N4" s="523" t="s">
        <v>2</v>
      </c>
      <c r="O4" s="375" t="s">
        <v>3</v>
      </c>
      <c r="P4" s="530" t="s">
        <v>4</v>
      </c>
      <c r="Q4" s="858">
        <f>+Highlights!Q4</f>
        <v>2017</v>
      </c>
      <c r="R4" s="1209">
        <f>+Highlights!R4</f>
        <v>2016</v>
      </c>
      <c r="S4" s="569">
        <f>+Highlights!S4</f>
        <v>2016</v>
      </c>
      <c r="T4" s="530">
        <v>2015</v>
      </c>
      <c r="U4" s="14"/>
    </row>
    <row r="5" spans="1:22" ht="17.25" customHeight="1">
      <c r="A5" s="534" t="s">
        <v>70</v>
      </c>
      <c r="B5" s="535"/>
      <c r="C5" s="535"/>
      <c r="D5" s="535"/>
      <c r="E5" s="857">
        <f>(IF(E$33=0," ",('Detailed Info'!C25)/(E$33)*366/92))*100</f>
        <v>0</v>
      </c>
      <c r="F5" s="2264">
        <f>(IF(F$33=0," ",('Detailed Info'!D25)/(F$33)*366/92))*100</f>
        <v>0</v>
      </c>
      <c r="G5" s="2270">
        <v>2.6794352402539379</v>
      </c>
      <c r="H5" s="2267">
        <v>2.7523112072347149</v>
      </c>
      <c r="I5" s="857">
        <v>2.6687006704635059</v>
      </c>
      <c r="J5" s="2049">
        <v>2.697444061201026</v>
      </c>
      <c r="K5" s="2050">
        <v>2.6576984846316525</v>
      </c>
      <c r="L5" s="2051">
        <v>2.6211879310954949</v>
      </c>
      <c r="M5" s="857">
        <v>2.5562708119417303</v>
      </c>
      <c r="N5" s="1404">
        <v>2.7798445686110043</v>
      </c>
      <c r="O5" s="1404">
        <v>2.7539382241464447</v>
      </c>
      <c r="P5" s="1998">
        <v>2.6488005825486103</v>
      </c>
      <c r="Q5" s="857">
        <v>2.7273895280683362</v>
      </c>
      <c r="R5" s="2052">
        <v>2.6391787100713762</v>
      </c>
      <c r="S5" s="1991">
        <v>2.6615725444406708</v>
      </c>
      <c r="T5" s="2053">
        <v>2.6833596858312458</v>
      </c>
      <c r="U5" s="19"/>
      <c r="V5" s="227"/>
    </row>
    <row r="6" spans="1:22" ht="9.9499999999999993" customHeight="1">
      <c r="A6" s="211"/>
      <c r="B6" s="531"/>
      <c r="C6" s="531"/>
      <c r="D6" s="531"/>
      <c r="E6" s="857"/>
      <c r="F6" s="2265"/>
      <c r="G6" s="2271"/>
      <c r="H6" s="2268"/>
      <c r="I6" s="857"/>
      <c r="J6" s="1404"/>
      <c r="K6" s="2002"/>
      <c r="L6" s="2054"/>
      <c r="M6" s="857"/>
      <c r="N6" s="1404"/>
      <c r="O6" s="1404"/>
      <c r="P6" s="1998"/>
      <c r="Q6" s="857"/>
      <c r="R6" s="2052"/>
      <c r="S6" s="1991"/>
      <c r="T6" s="2053"/>
      <c r="U6" s="227"/>
      <c r="V6" s="227"/>
    </row>
    <row r="7" spans="1:22" ht="17.25" customHeight="1">
      <c r="A7" s="536" t="s">
        <v>257</v>
      </c>
      <c r="B7" s="531"/>
      <c r="C7" s="531"/>
      <c r="D7" s="531"/>
      <c r="E7" s="857">
        <f>(IF(E$33=0,"",('Detailed Info'!C26)/(E$33)*366/92))*100</f>
        <v>0</v>
      </c>
      <c r="F7" s="2265">
        <f>(IF(F$33=0,"",('Detailed Info'!D26)/(F$33)*366/92))*100</f>
        <v>0</v>
      </c>
      <c r="G7" s="2271">
        <v>1.516294670421817</v>
      </c>
      <c r="H7" s="2268">
        <v>1.5559345723383127</v>
      </c>
      <c r="I7" s="857">
        <v>1.5600125242782992</v>
      </c>
      <c r="J7" s="1404">
        <v>1.5615017795275503</v>
      </c>
      <c r="K7" s="2002">
        <v>1.5360685999430455</v>
      </c>
      <c r="L7" s="2054">
        <v>1.5350224746807606</v>
      </c>
      <c r="M7" s="857">
        <v>1.5080782997809663</v>
      </c>
      <c r="N7" s="1404">
        <v>1.6109852619123657</v>
      </c>
      <c r="O7" s="1404">
        <v>1.6170418831160487</v>
      </c>
      <c r="P7" s="1998">
        <v>1.5558753250474016</v>
      </c>
      <c r="Q7" s="857">
        <v>1.5426264483361816</v>
      </c>
      <c r="R7" s="2055">
        <v>1.5355379587409026</v>
      </c>
      <c r="S7" s="1991">
        <v>1.5484511076352558</v>
      </c>
      <c r="T7" s="2053">
        <v>1.5722460212033627</v>
      </c>
      <c r="U7" s="227"/>
      <c r="V7" s="227"/>
    </row>
    <row r="8" spans="1:22" ht="9.9499999999999993" customHeight="1">
      <c r="A8" s="536"/>
      <c r="B8" s="531"/>
      <c r="C8" s="531"/>
      <c r="D8" s="531"/>
      <c r="E8" s="857"/>
      <c r="F8" s="2265"/>
      <c r="G8" s="2271"/>
      <c r="H8" s="2268"/>
      <c r="I8" s="857"/>
      <c r="J8" s="1404"/>
      <c r="K8" s="2002"/>
      <c r="L8" s="2054"/>
      <c r="M8" s="857"/>
      <c r="N8" s="1404"/>
      <c r="O8" s="1404"/>
      <c r="P8" s="1998"/>
      <c r="Q8" s="857"/>
      <c r="R8" s="2052"/>
      <c r="S8" s="1991"/>
      <c r="T8" s="2053"/>
      <c r="U8" s="227"/>
      <c r="V8" s="227"/>
    </row>
    <row r="9" spans="1:22" ht="17.25" customHeight="1">
      <c r="A9" s="536" t="s">
        <v>142</v>
      </c>
      <c r="B9" s="531"/>
      <c r="C9" s="531"/>
      <c r="D9" s="531"/>
      <c r="E9" s="857">
        <f>(IF(E$33=0,"",'Detailed Info'!C27/(E$33)*366/92))*100</f>
        <v>0</v>
      </c>
      <c r="F9" s="2265">
        <f>(IF(F$33=0,"",'Detailed Info'!D27/(F$33)*366/92))*100</f>
        <v>0</v>
      </c>
      <c r="G9" s="2271">
        <v>9.0718484555151455E-2</v>
      </c>
      <c r="H9" s="2268">
        <v>9.6742045948496128E-2</v>
      </c>
      <c r="I9" s="857">
        <v>9.6478761983668393E-2</v>
      </c>
      <c r="J9" s="1404">
        <v>7.5394399226115641E-2</v>
      </c>
      <c r="K9" s="2002">
        <v>0.55905137334322086</v>
      </c>
      <c r="L9" s="2054">
        <v>0.10793126775099098</v>
      </c>
      <c r="M9" s="857">
        <v>0.10586050205597117</v>
      </c>
      <c r="N9" s="1404">
        <v>0.10023908296343607</v>
      </c>
      <c r="O9" s="1404">
        <v>0.10485937126008507</v>
      </c>
      <c r="P9" s="1998">
        <v>9.8036484892134998E-2</v>
      </c>
      <c r="Q9" s="857">
        <v>9.413186112940404E-2</v>
      </c>
      <c r="R9" s="2052">
        <v>0.33022321693352752</v>
      </c>
      <c r="S9" s="1991">
        <v>0.20516023435408265</v>
      </c>
      <c r="T9" s="2053">
        <v>0.10227449153619593</v>
      </c>
      <c r="U9" s="227"/>
      <c r="V9" s="227"/>
    </row>
    <row r="10" spans="1:22" ht="9.9499999999999993" customHeight="1">
      <c r="A10" s="536"/>
      <c r="B10" s="531"/>
      <c r="C10" s="531"/>
      <c r="D10" s="531"/>
      <c r="E10" s="857"/>
      <c r="F10" s="2265"/>
      <c r="G10" s="2271"/>
      <c r="H10" s="2268"/>
      <c r="I10" s="857"/>
      <c r="J10" s="1404"/>
      <c r="K10" s="2002"/>
      <c r="L10" s="2054"/>
      <c r="M10" s="857"/>
      <c r="N10" s="1404"/>
      <c r="O10" s="1404"/>
      <c r="P10" s="1998"/>
      <c r="Q10" s="857"/>
      <c r="R10" s="2052"/>
      <c r="S10" s="1991"/>
      <c r="T10" s="2053"/>
      <c r="U10" s="227"/>
      <c r="V10" s="227"/>
    </row>
    <row r="11" spans="1:22" ht="17.25" customHeight="1">
      <c r="A11" s="536" t="s">
        <v>12</v>
      </c>
      <c r="B11" s="531"/>
      <c r="C11" s="531"/>
      <c r="D11" s="531"/>
      <c r="E11" s="857">
        <f>(IF(E$33=0,"",'Detailed Info'!C29/(E$33)*366/92))*100</f>
        <v>0</v>
      </c>
      <c r="F11" s="2265">
        <f>(IF(F$33=0,"",'Detailed Info'!D29/(F$33)*366/92))*100</f>
        <v>0</v>
      </c>
      <c r="G11" s="2271">
        <v>0.27539539954242404</v>
      </c>
      <c r="H11" s="2268">
        <v>0.29022613784548845</v>
      </c>
      <c r="I11" s="857">
        <v>0.2550963876178351</v>
      </c>
      <c r="J11" s="1404">
        <v>0.24628837080531107</v>
      </c>
      <c r="K11" s="2002">
        <v>0.14461265808878271</v>
      </c>
      <c r="L11" s="2054">
        <v>0.24670004057369366</v>
      </c>
      <c r="M11" s="857">
        <v>0.21866267637790765</v>
      </c>
      <c r="N11" s="1404">
        <v>0.27386749452510212</v>
      </c>
      <c r="O11" s="1404">
        <v>0.27594571384232908</v>
      </c>
      <c r="P11" s="1998">
        <v>0.25053768361323386</v>
      </c>
      <c r="Q11" s="857">
        <v>0.28401854651113284</v>
      </c>
      <c r="R11" s="2052">
        <v>0.19639591322888739</v>
      </c>
      <c r="S11" s="1991">
        <v>0.22423504953163165</v>
      </c>
      <c r="T11" s="2053">
        <v>0.25434051184659251</v>
      </c>
      <c r="U11" s="227"/>
      <c r="V11" s="227"/>
    </row>
    <row r="12" spans="1:22" ht="9.9499999999999993" customHeight="1">
      <c r="A12" s="536"/>
      <c r="B12" s="531"/>
      <c r="C12" s="531"/>
      <c r="D12" s="531"/>
      <c r="E12" s="857"/>
      <c r="F12" s="2265"/>
      <c r="G12" s="2271"/>
      <c r="H12" s="2268"/>
      <c r="I12" s="857"/>
      <c r="J12" s="1404"/>
      <c r="K12" s="2002"/>
      <c r="L12" s="2054"/>
      <c r="M12" s="857"/>
      <c r="N12" s="1404"/>
      <c r="O12" s="1404"/>
      <c r="P12" s="1998"/>
      <c r="Q12" s="857"/>
      <c r="R12" s="2052"/>
      <c r="S12" s="1991"/>
      <c r="T12" s="2053"/>
      <c r="U12" s="227"/>
      <c r="V12" s="227"/>
    </row>
    <row r="13" spans="1:22" ht="17.25" customHeight="1">
      <c r="A13" s="537" t="s">
        <v>102</v>
      </c>
      <c r="B13" s="538"/>
      <c r="C13" s="538"/>
      <c r="D13" s="539"/>
      <c r="E13" s="857">
        <f>(IF(E$33=0,"",'Detailed Info'!C31/(E$33)*366/92))*100</f>
        <v>0</v>
      </c>
      <c r="F13" s="2265">
        <f>(IF(F$33=0,"",'Detailed Info'!D31/(F$33)*366/92))*100</f>
        <v>0</v>
      </c>
      <c r="G13" s="2271">
        <v>3.5639404646666643E-2</v>
      </c>
      <c r="H13" s="2268">
        <v>3.0634981217023773E-2</v>
      </c>
      <c r="I13" s="857">
        <v>2.9434198571288667E-2</v>
      </c>
      <c r="J13" s="1404">
        <v>3.0157759690446252E-2</v>
      </c>
      <c r="K13" s="2002">
        <v>2.9980673018406165E-2</v>
      </c>
      <c r="L13" s="2054">
        <v>3.7690283976536537E-2</v>
      </c>
      <c r="M13" s="857">
        <v>3.2972943263335289E-2</v>
      </c>
      <c r="N13" s="1404">
        <v>3.042972161390024E-2</v>
      </c>
      <c r="O13" s="1404">
        <v>2.9434209476515108E-2</v>
      </c>
      <c r="P13" s="1998">
        <v>3.2678828297378337E-2</v>
      </c>
      <c r="Q13" s="857">
        <v>3.3270744019875564E-2</v>
      </c>
      <c r="R13" s="2052">
        <v>3.3891330158967288E-2</v>
      </c>
      <c r="S13" s="1991">
        <v>3.179135862924834E-2</v>
      </c>
      <c r="T13" s="2053">
        <v>3.1400063190937348E-2</v>
      </c>
      <c r="U13" s="227"/>
      <c r="V13" s="227"/>
    </row>
    <row r="14" spans="1:22" ht="17.25" customHeight="1" thickBot="1">
      <c r="A14" s="540" t="s">
        <v>191</v>
      </c>
      <c r="B14" s="541"/>
      <c r="C14" s="541"/>
      <c r="D14" s="542"/>
      <c r="E14" s="1178">
        <f>E5-E7-E9-E11-E13</f>
        <v>0</v>
      </c>
      <c r="F14" s="2266">
        <f>F5-F7-F9-F11-F13</f>
        <v>0</v>
      </c>
      <c r="G14" s="2272">
        <v>0.76138728108787879</v>
      </c>
      <c r="H14" s="2269">
        <v>0.77877346988539375</v>
      </c>
      <c r="I14" s="1178">
        <v>0.72767879801241442</v>
      </c>
      <c r="J14" s="2056">
        <v>0.7841017519516027</v>
      </c>
      <c r="K14" s="2057">
        <v>0.38798518023819728</v>
      </c>
      <c r="L14" s="2058">
        <v>0.69384386411351318</v>
      </c>
      <c r="M14" s="1178">
        <v>0.6906963904635498</v>
      </c>
      <c r="N14" s="2056">
        <v>0.7643230075962002</v>
      </c>
      <c r="O14" s="2056">
        <v>0.72665704645146667</v>
      </c>
      <c r="P14" s="2058">
        <v>0.71167226069846146</v>
      </c>
      <c r="Q14" s="1178">
        <v>0.77334192807174218</v>
      </c>
      <c r="R14" s="2059">
        <v>0.54313029100909138</v>
      </c>
      <c r="S14" s="2060">
        <v>0.65193479429045276</v>
      </c>
      <c r="T14" s="2061">
        <v>0.7230985980541571</v>
      </c>
      <c r="U14" s="227"/>
      <c r="V14" s="227"/>
    </row>
    <row r="15" spans="1:22" ht="9.9499999999999993" customHeight="1" thickBot="1">
      <c r="A15" s="19"/>
      <c r="B15" s="19"/>
      <c r="C15" s="19"/>
      <c r="D15" s="19"/>
      <c r="E15" s="19"/>
      <c r="F15" s="19"/>
      <c r="G15" s="19"/>
      <c r="H15" s="19"/>
      <c r="I15" s="19"/>
      <c r="J15" s="19"/>
      <c r="K15" s="19"/>
      <c r="L15" s="19"/>
      <c r="M15" s="19"/>
      <c r="N15" s="19"/>
      <c r="O15" s="19"/>
      <c r="P15" s="19"/>
      <c r="Q15" s="19"/>
      <c r="R15" s="19"/>
      <c r="S15" s="19"/>
      <c r="T15" s="19"/>
      <c r="U15" s="227"/>
      <c r="V15" s="227"/>
    </row>
    <row r="16" spans="1:22" s="19" customFormat="1" ht="17.25" customHeight="1">
      <c r="A16" s="1077" t="s">
        <v>222</v>
      </c>
      <c r="B16" s="1078"/>
      <c r="C16" s="1078"/>
      <c r="D16" s="1079"/>
      <c r="E16" s="1546"/>
      <c r="F16" s="1546"/>
      <c r="G16" s="2561">
        <v>2.7000000000000007E-2</v>
      </c>
      <c r="H16" s="2062">
        <v>2.7000000000000003E-2</v>
      </c>
      <c r="I16" s="2063">
        <v>2.7000000000000003E-2</v>
      </c>
      <c r="J16" s="2064">
        <v>2.7000000000000003E-2</v>
      </c>
      <c r="K16" s="2063">
        <v>2.7000000000000003E-2</v>
      </c>
      <c r="L16" s="2065">
        <v>2.7000000000000003E-2</v>
      </c>
      <c r="M16" s="2066">
        <v>2.7000000000000003E-2</v>
      </c>
      <c r="N16" s="2066">
        <v>2.8288044239130436E-2</v>
      </c>
      <c r="O16" s="2066">
        <v>2.8500000000000001E-2</v>
      </c>
      <c r="P16" s="2062">
        <v>2.9934782065217391E-2</v>
      </c>
      <c r="Q16" s="1448">
        <v>2.7000000000000003E-2</v>
      </c>
      <c r="R16" s="2067">
        <v>2.7000000000000003E-2</v>
      </c>
      <c r="S16" s="2068">
        <v>2.7000000000000003E-2</v>
      </c>
      <c r="T16" s="2069">
        <v>2.8430137041095895E-2</v>
      </c>
      <c r="U16" s="227"/>
      <c r="V16" s="227"/>
    </row>
    <row r="17" spans="1:22" s="19" customFormat="1" ht="9.9499999999999993" customHeight="1">
      <c r="A17" s="543"/>
      <c r="B17" s="528"/>
      <c r="C17" s="528"/>
      <c r="D17" s="529"/>
      <c r="E17" s="1179"/>
      <c r="F17" s="1449"/>
      <c r="G17" s="2562"/>
      <c r="H17" s="2566"/>
      <c r="I17" s="2070"/>
      <c r="J17" s="2071"/>
      <c r="K17" s="2072"/>
      <c r="L17" s="2073"/>
      <c r="M17" s="2074"/>
      <c r="N17" s="2075"/>
      <c r="O17" s="2075"/>
      <c r="P17" s="2076"/>
      <c r="Q17" s="1179"/>
      <c r="R17" s="2077"/>
      <c r="S17" s="2078"/>
      <c r="T17" s="2079"/>
      <c r="U17" s="227"/>
      <c r="V17" s="227"/>
    </row>
    <row r="18" spans="1:22" s="19" customFormat="1" ht="17.25" customHeight="1">
      <c r="A18" s="543" t="s">
        <v>91</v>
      </c>
      <c r="B18" s="528"/>
      <c r="C18" s="528"/>
      <c r="D18" s="529"/>
      <c r="E18" s="1547"/>
      <c r="F18" s="1547"/>
      <c r="G18" s="2563">
        <v>9.1113483151685389E-3</v>
      </c>
      <c r="H18" s="2080">
        <v>9.0664141293478259E-3</v>
      </c>
      <c r="I18" s="2081">
        <v>8.8308660869565216E-3</v>
      </c>
      <c r="J18" s="2082">
        <v>8.9329359782608694E-3</v>
      </c>
      <c r="K18" s="2081">
        <v>8.7976685555555545E-3</v>
      </c>
      <c r="L18" s="2083">
        <v>8.4544553260869574E-3</v>
      </c>
      <c r="M18" s="2084">
        <v>7.6923919565217401E-3</v>
      </c>
      <c r="N18" s="2084">
        <v>9.3845935869565217E-3</v>
      </c>
      <c r="O18" s="2084">
        <v>9.860113595505619E-3</v>
      </c>
      <c r="P18" s="2085">
        <v>1.2506414347826086E-2</v>
      </c>
      <c r="Q18" s="1180">
        <v>9.0886343311272991E-3</v>
      </c>
      <c r="R18" s="2086">
        <v>8.6241761538461553E-3</v>
      </c>
      <c r="S18" s="2087">
        <v>8.7537427595628416E-3</v>
      </c>
      <c r="T18" s="2088">
        <v>9.8608846575342479E-3</v>
      </c>
      <c r="U18" s="227"/>
      <c r="V18" s="227"/>
    </row>
    <row r="19" spans="1:22" s="19" customFormat="1" ht="9.9499999999999993" customHeight="1">
      <c r="A19" s="546"/>
      <c r="B19" s="547"/>
      <c r="C19" s="547"/>
      <c r="D19" s="548"/>
      <c r="E19" s="1181"/>
      <c r="F19" s="1451"/>
      <c r="G19" s="2564"/>
      <c r="H19" s="2567"/>
      <c r="I19" s="1181"/>
      <c r="J19" s="2089"/>
      <c r="K19" s="2090"/>
      <c r="L19" s="1452"/>
      <c r="M19" s="2091"/>
      <c r="N19" s="2089"/>
      <c r="O19" s="2089"/>
      <c r="P19" s="2092"/>
      <c r="Q19" s="1181"/>
      <c r="R19" s="2093"/>
      <c r="S19" s="2094"/>
      <c r="T19" s="2092"/>
      <c r="U19" s="227"/>
      <c r="V19" s="227"/>
    </row>
    <row r="20" spans="1:22" s="19" customFormat="1" ht="17.25" customHeight="1">
      <c r="A20" s="543" t="s">
        <v>16</v>
      </c>
      <c r="B20" s="528"/>
      <c r="C20" s="528"/>
      <c r="D20" s="529"/>
      <c r="E20" s="1180" t="str">
        <f>IF(E16=0,"",E16-E18)</f>
        <v/>
      </c>
      <c r="F20" s="1453" t="str">
        <f>IF(F16=0,"",F16-F18)</f>
        <v/>
      </c>
      <c r="G20" s="2565">
        <v>1.7888651684831468E-2</v>
      </c>
      <c r="H20" s="2568">
        <v>1.7933585870652177E-2</v>
      </c>
      <c r="I20" s="1180">
        <v>1.8169133913043482E-2</v>
      </c>
      <c r="J20" s="2008">
        <v>1.8067064021739132E-2</v>
      </c>
      <c r="K20" s="2008">
        <v>1.8202331444444449E-2</v>
      </c>
      <c r="L20" s="1450">
        <v>1.8545544673913048E-2</v>
      </c>
      <c r="M20" s="1996">
        <v>1.9307608043478263E-2</v>
      </c>
      <c r="N20" s="2007">
        <v>1.8903450652173914E-2</v>
      </c>
      <c r="O20" s="2007">
        <v>1.8639886404494384E-2</v>
      </c>
      <c r="P20" s="2088">
        <v>1.7428367717391306E-2</v>
      </c>
      <c r="Q20" s="1180">
        <v>1.7911365668872706E-2</v>
      </c>
      <c r="R20" s="2008">
        <v>1.8375823846153848E-2</v>
      </c>
      <c r="S20" s="2087">
        <v>1.8246257240437162E-2</v>
      </c>
      <c r="T20" s="2088">
        <v>1.8569252383561649E-2</v>
      </c>
    </row>
    <row r="21" spans="1:22" s="19" customFormat="1" ht="9.9499999999999993" customHeight="1" thickBot="1">
      <c r="A21" s="544"/>
      <c r="B21" s="545"/>
      <c r="C21" s="545"/>
      <c r="D21" s="549"/>
      <c r="E21" s="544"/>
      <c r="F21" s="1454"/>
      <c r="G21" s="1455"/>
      <c r="H21" s="549"/>
      <c r="I21" s="544"/>
      <c r="J21" s="2095"/>
      <c r="K21" s="2095"/>
      <c r="L21" s="549"/>
      <c r="M21" s="544"/>
      <c r="N21" s="2095"/>
      <c r="O21" s="2095"/>
      <c r="P21" s="549"/>
      <c r="Q21" s="544"/>
      <c r="R21" s="2096"/>
      <c r="S21" s="2097"/>
      <c r="T21" s="549"/>
    </row>
    <row r="22" spans="1:22" ht="9.9499999999999993" customHeight="1">
      <c r="A22" s="524"/>
      <c r="B22" s="524"/>
      <c r="C22" s="524"/>
      <c r="D22" s="524"/>
      <c r="E22" s="550"/>
      <c r="F22" s="550"/>
      <c r="G22" s="550"/>
      <c r="H22" s="550"/>
      <c r="I22" s="550"/>
      <c r="J22" s="550"/>
      <c r="K22" s="550"/>
      <c r="L22" s="550"/>
      <c r="M22" s="550"/>
      <c r="N22" s="550"/>
      <c r="O22" s="550"/>
      <c r="P22" s="550"/>
      <c r="Q22" s="550"/>
      <c r="R22" s="550"/>
      <c r="S22" s="19"/>
      <c r="T22" s="19"/>
      <c r="U22" s="227"/>
      <c r="V22" s="227"/>
    </row>
    <row r="23" spans="1:22" s="20" customFormat="1" ht="17.25" customHeight="1" thickBot="1">
      <c r="A23" s="259" t="s">
        <v>427</v>
      </c>
      <c r="B23" s="531"/>
      <c r="C23" s="531"/>
      <c r="D23" s="531"/>
      <c r="E23" s="528"/>
      <c r="F23" s="528"/>
      <c r="G23" s="528"/>
      <c r="H23" s="532"/>
      <c r="I23" s="528"/>
      <c r="J23" s="528"/>
      <c r="K23" s="528"/>
      <c r="L23" s="532"/>
      <c r="M23" s="528"/>
      <c r="N23" s="528"/>
      <c r="O23" s="528"/>
      <c r="P23" s="532"/>
      <c r="Q23" s="533"/>
      <c r="R23" s="532"/>
      <c r="S23" s="533"/>
      <c r="T23" s="533"/>
      <c r="U23" s="441"/>
      <c r="V23" s="441"/>
    </row>
    <row r="24" spans="1:22" ht="17.25" customHeight="1">
      <c r="A24" s="534" t="s">
        <v>8</v>
      </c>
      <c r="B24" s="535"/>
      <c r="C24" s="535"/>
      <c r="D24" s="551"/>
      <c r="E24" s="854"/>
      <c r="F24" s="1456"/>
      <c r="G24" s="1341">
        <v>70075</v>
      </c>
      <c r="H24" s="923">
        <v>69005</v>
      </c>
      <c r="I24" s="854">
        <v>66675</v>
      </c>
      <c r="J24" s="1456">
        <v>61035</v>
      </c>
      <c r="K24" s="1341">
        <v>57686</v>
      </c>
      <c r="L24" s="923">
        <v>57675</v>
      </c>
      <c r="M24" s="854">
        <v>57618</v>
      </c>
      <c r="N24" s="851">
        <v>56938</v>
      </c>
      <c r="O24" s="851">
        <v>58451</v>
      </c>
      <c r="P24" s="923">
        <v>57002</v>
      </c>
      <c r="Q24" s="1188">
        <v>69531.132596685085</v>
      </c>
      <c r="R24" s="2001">
        <v>57680.439560439561</v>
      </c>
      <c r="S24" s="1224">
        <v>60783.590163934423</v>
      </c>
      <c r="T24" s="923">
        <v>57494.452054794521</v>
      </c>
      <c r="U24" s="552"/>
      <c r="V24" s="227"/>
    </row>
    <row r="25" spans="1:22" ht="9.9499999999999993" customHeight="1">
      <c r="A25" s="211"/>
      <c r="B25" s="531"/>
      <c r="C25" s="531"/>
      <c r="D25" s="553"/>
      <c r="E25" s="823"/>
      <c r="F25" s="1457"/>
      <c r="G25" s="1142"/>
      <c r="H25" s="1174"/>
      <c r="I25" s="823"/>
      <c r="J25" s="826"/>
      <c r="K25" s="826"/>
      <c r="L25" s="1174"/>
      <c r="M25" s="823"/>
      <c r="N25" s="826"/>
      <c r="O25" s="826"/>
      <c r="P25" s="1174"/>
      <c r="Q25" s="823"/>
      <c r="R25" s="841"/>
      <c r="S25" s="1244"/>
      <c r="T25" s="1174"/>
      <c r="U25" s="227"/>
      <c r="V25" s="227"/>
    </row>
    <row r="26" spans="1:22" ht="35.1" customHeight="1">
      <c r="A26" s="2592" t="s">
        <v>156</v>
      </c>
      <c r="B26" s="2593"/>
      <c r="C26" s="2593"/>
      <c r="D26" s="2594"/>
      <c r="E26" s="823"/>
      <c r="F26" s="1457"/>
      <c r="G26" s="1142">
        <v>18754</v>
      </c>
      <c r="H26" s="1174">
        <v>18251</v>
      </c>
      <c r="I26" s="823">
        <v>18360</v>
      </c>
      <c r="J26" s="1457">
        <v>18964</v>
      </c>
      <c r="K26" s="1142">
        <v>19086</v>
      </c>
      <c r="L26" s="1174">
        <v>19743</v>
      </c>
      <c r="M26" s="823">
        <v>23551</v>
      </c>
      <c r="N26" s="826">
        <v>24185</v>
      </c>
      <c r="O26" s="826">
        <v>25832</v>
      </c>
      <c r="P26" s="1174">
        <v>28887</v>
      </c>
      <c r="Q26" s="823">
        <v>18498.331491712706</v>
      </c>
      <c r="R26" s="841">
        <v>19418.109890109889</v>
      </c>
      <c r="S26" s="1244">
        <v>19037.98907103825</v>
      </c>
      <c r="T26" s="1174">
        <v>25609.956164383562</v>
      </c>
      <c r="U26" s="552"/>
      <c r="V26" s="227"/>
    </row>
    <row r="27" spans="1:22" hidden="1">
      <c r="A27" s="536"/>
      <c r="B27" s="531"/>
      <c r="C27" s="531"/>
      <c r="D27" s="553"/>
      <c r="E27" s="823"/>
      <c r="F27" s="1457"/>
      <c r="G27" s="1142"/>
      <c r="H27" s="1174"/>
      <c r="I27" s="823"/>
      <c r="J27" s="826"/>
      <c r="K27" s="826"/>
      <c r="L27" s="1174"/>
      <c r="M27" s="823"/>
      <c r="N27" s="826"/>
      <c r="O27" s="826"/>
      <c r="P27" s="1174"/>
      <c r="Q27" s="823">
        <v>0</v>
      </c>
      <c r="R27" s="841">
        <v>0</v>
      </c>
      <c r="S27" s="1244"/>
      <c r="T27" s="1174"/>
      <c r="U27" s="227"/>
      <c r="V27" s="227"/>
    </row>
    <row r="28" spans="1:22" ht="9.9499999999999993" customHeight="1">
      <c r="A28" s="536"/>
      <c r="B28" s="531"/>
      <c r="C28" s="531"/>
      <c r="D28" s="553"/>
      <c r="E28" s="823"/>
      <c r="F28" s="1457"/>
      <c r="G28" s="1142"/>
      <c r="H28" s="1174"/>
      <c r="I28" s="823"/>
      <c r="J28" s="826"/>
      <c r="K28" s="826"/>
      <c r="L28" s="1174"/>
      <c r="M28" s="823"/>
      <c r="N28" s="826"/>
      <c r="O28" s="826"/>
      <c r="P28" s="1174"/>
      <c r="Q28" s="823"/>
      <c r="R28" s="841"/>
      <c r="S28" s="1244"/>
      <c r="T28" s="1174"/>
      <c r="U28" s="227"/>
      <c r="V28" s="227"/>
    </row>
    <row r="29" spans="1:22" ht="17.25" customHeight="1">
      <c r="A29" s="536" t="s">
        <v>93</v>
      </c>
      <c r="B29" s="531"/>
      <c r="C29" s="531"/>
      <c r="D29" s="553"/>
      <c r="E29" s="823">
        <f>+Segments3!D30</f>
        <v>0</v>
      </c>
      <c r="F29" s="1457">
        <f>+Segments3!E30</f>
        <v>0</v>
      </c>
      <c r="G29" s="1142">
        <v>127162</v>
      </c>
      <c r="H29" s="1174">
        <v>126191</v>
      </c>
      <c r="I29" s="823">
        <v>125005</v>
      </c>
      <c r="J29" s="826">
        <v>122267</v>
      </c>
      <c r="K29" s="826">
        <v>119422</v>
      </c>
      <c r="L29" s="1174">
        <v>117325</v>
      </c>
      <c r="M29" s="823">
        <v>113427</v>
      </c>
      <c r="N29" s="826">
        <v>110062</v>
      </c>
      <c r="O29" s="826">
        <v>106581</v>
      </c>
      <c r="P29" s="1174">
        <v>104820</v>
      </c>
      <c r="Q29" s="823">
        <v>126668.45303867404</v>
      </c>
      <c r="R29" s="841">
        <v>118361.97802197802</v>
      </c>
      <c r="S29" s="1244">
        <v>121013.39890710382</v>
      </c>
      <c r="T29" s="1174">
        <v>108740.10136986301</v>
      </c>
      <c r="U29" s="227"/>
      <c r="V29" s="227"/>
    </row>
    <row r="30" spans="1:22" ht="9.9499999999999993" customHeight="1">
      <c r="A30" s="536"/>
      <c r="B30" s="531"/>
      <c r="C30" s="531"/>
      <c r="D30" s="553"/>
      <c r="E30" s="823"/>
      <c r="F30" s="1457"/>
      <c r="G30" s="1142"/>
      <c r="H30" s="1174"/>
      <c r="I30" s="823"/>
      <c r="J30" s="826"/>
      <c r="K30" s="826"/>
      <c r="L30" s="1174"/>
      <c r="M30" s="823"/>
      <c r="N30" s="826"/>
      <c r="O30" s="826"/>
      <c r="P30" s="1174"/>
      <c r="Q30" s="823"/>
      <c r="R30" s="841"/>
      <c r="S30" s="1244"/>
      <c r="T30" s="1174"/>
      <c r="U30" s="227"/>
      <c r="V30" s="227"/>
    </row>
    <row r="31" spans="1:22" ht="17.25" customHeight="1">
      <c r="A31" s="536" t="s">
        <v>92</v>
      </c>
      <c r="B31" s="554"/>
      <c r="C31" s="554"/>
      <c r="D31" s="555"/>
      <c r="E31" s="823"/>
      <c r="F31" s="1457"/>
      <c r="G31" s="1142">
        <v>226350</v>
      </c>
      <c r="H31" s="1174">
        <v>219238</v>
      </c>
      <c r="I31" s="823">
        <v>216781</v>
      </c>
      <c r="J31" s="1457">
        <v>208086</v>
      </c>
      <c r="K31" s="1142">
        <v>202625</v>
      </c>
      <c r="L31" s="1174">
        <v>200122</v>
      </c>
      <c r="M31" s="823">
        <v>198461</v>
      </c>
      <c r="N31" s="826">
        <v>193715</v>
      </c>
      <c r="O31" s="826">
        <v>193070</v>
      </c>
      <c r="P31" s="1174">
        <v>192389</v>
      </c>
      <c r="Q31" s="823">
        <v>222735.06077348065</v>
      </c>
      <c r="R31" s="841">
        <v>201359.74725274724</v>
      </c>
      <c r="S31" s="1244">
        <v>206926.87978142078</v>
      </c>
      <c r="T31" s="1174">
        <v>194418.75342465754</v>
      </c>
      <c r="U31" s="227"/>
      <c r="V31" s="227"/>
    </row>
    <row r="32" spans="1:22" ht="9.9499999999999993" customHeight="1">
      <c r="A32" s="543"/>
      <c r="B32" s="528"/>
      <c r="C32" s="528"/>
      <c r="D32" s="556"/>
      <c r="E32" s="823"/>
      <c r="F32" s="1457"/>
      <c r="G32" s="1142"/>
      <c r="H32" s="1174"/>
      <c r="I32" s="823"/>
      <c r="J32" s="826"/>
      <c r="K32" s="826"/>
      <c r="L32" s="1174"/>
      <c r="M32" s="823"/>
      <c r="N32" s="826"/>
      <c r="O32" s="826"/>
      <c r="P32" s="1174"/>
      <c r="Q32" s="823"/>
      <c r="R32" s="841"/>
      <c r="S32" s="1244"/>
      <c r="T32" s="1174"/>
      <c r="U32" s="227"/>
      <c r="V32" s="227"/>
    </row>
    <row r="33" spans="1:22" ht="17.25" customHeight="1">
      <c r="A33" s="536" t="s">
        <v>20</v>
      </c>
      <c r="B33" s="528"/>
      <c r="C33" s="528"/>
      <c r="D33" s="556"/>
      <c r="E33" s="823" t="str">
        <f>Highlights!E24</f>
        <v/>
      </c>
      <c r="F33" s="1457" t="str">
        <f>Highlights!F24</f>
        <v/>
      </c>
      <c r="G33" s="1142">
        <v>251033</v>
      </c>
      <c r="H33" s="1174">
        <v>246060</v>
      </c>
      <c r="I33" s="823">
        <v>243284</v>
      </c>
      <c r="J33" s="826">
        <v>237447</v>
      </c>
      <c r="K33" s="826">
        <v>230593</v>
      </c>
      <c r="L33" s="1174">
        <v>232213</v>
      </c>
      <c r="M33" s="823">
        <v>228613</v>
      </c>
      <c r="N33" s="826">
        <v>221644</v>
      </c>
      <c r="O33" s="826">
        <v>222931</v>
      </c>
      <c r="P33" s="1174">
        <v>218530</v>
      </c>
      <c r="Q33" s="823">
        <v>248505.28729281767</v>
      </c>
      <c r="R33" s="841">
        <v>231411.90109890109</v>
      </c>
      <c r="S33" s="1244">
        <v>235913.16393442624</v>
      </c>
      <c r="T33" s="1174">
        <v>222929.48767123287</v>
      </c>
      <c r="U33" s="227"/>
      <c r="V33" s="227"/>
    </row>
    <row r="34" spans="1:22" ht="9.9499999999999993" customHeight="1">
      <c r="A34" s="543"/>
      <c r="B34" s="528"/>
      <c r="C34" s="528"/>
      <c r="D34" s="556"/>
      <c r="E34" s="823"/>
      <c r="F34" s="1457"/>
      <c r="G34" s="1142"/>
      <c r="H34" s="1174"/>
      <c r="I34" s="823"/>
      <c r="J34" s="826"/>
      <c r="K34" s="826"/>
      <c r="L34" s="1174"/>
      <c r="M34" s="823"/>
      <c r="N34" s="826"/>
      <c r="O34" s="826"/>
      <c r="P34" s="1174"/>
      <c r="Q34" s="823"/>
      <c r="R34" s="841"/>
      <c r="S34" s="1244"/>
      <c r="T34" s="1174"/>
      <c r="U34" s="227"/>
      <c r="V34" s="227"/>
    </row>
    <row r="35" spans="1:22" ht="17.25" customHeight="1">
      <c r="A35" s="536" t="s">
        <v>75</v>
      </c>
      <c r="B35" s="531"/>
      <c r="C35" s="531"/>
      <c r="D35" s="553"/>
      <c r="E35" s="823">
        <f>Segments3!D32</f>
        <v>0</v>
      </c>
      <c r="F35" s="1457">
        <f>Segments3!E32</f>
        <v>0</v>
      </c>
      <c r="G35" s="1142">
        <v>153220</v>
      </c>
      <c r="H35" s="1174">
        <v>150336</v>
      </c>
      <c r="I35" s="823">
        <v>147741</v>
      </c>
      <c r="J35" s="826">
        <v>142243</v>
      </c>
      <c r="K35" s="826">
        <v>139166</v>
      </c>
      <c r="L35" s="1174">
        <v>142178</v>
      </c>
      <c r="M35" s="823">
        <v>135382</v>
      </c>
      <c r="N35" s="826">
        <v>129872</v>
      </c>
      <c r="O35" s="826">
        <v>127715</v>
      </c>
      <c r="P35" s="1174">
        <v>124846</v>
      </c>
      <c r="Q35" s="823">
        <v>151754.09944751381</v>
      </c>
      <c r="R35" s="841">
        <v>140688.54945054944</v>
      </c>
      <c r="S35" s="1244">
        <v>142852.03278688525</v>
      </c>
      <c r="T35" s="1174">
        <v>129468.04109589041</v>
      </c>
      <c r="U35" s="552"/>
      <c r="V35" s="227"/>
    </row>
    <row r="36" spans="1:22" ht="9.9499999999999993" customHeight="1">
      <c r="A36" s="536"/>
      <c r="B36" s="531"/>
      <c r="C36" s="531"/>
      <c r="D36" s="553"/>
      <c r="E36" s="823"/>
      <c r="F36" s="1457"/>
      <c r="G36" s="1142"/>
      <c r="H36" s="1174"/>
      <c r="I36" s="823"/>
      <c r="J36" s="826"/>
      <c r="K36" s="826"/>
      <c r="L36" s="1174"/>
      <c r="M36" s="823"/>
      <c r="N36" s="826"/>
      <c r="O36" s="826"/>
      <c r="P36" s="1174"/>
      <c r="Q36" s="823"/>
      <c r="R36" s="841"/>
      <c r="S36" s="1244"/>
      <c r="T36" s="1174"/>
      <c r="U36" s="227"/>
      <c r="V36" s="227"/>
    </row>
    <row r="37" spans="1:22" ht="17.25" customHeight="1">
      <c r="A37" s="395" t="s">
        <v>227</v>
      </c>
      <c r="B37" s="531"/>
      <c r="C37" s="531"/>
      <c r="D37" s="553"/>
      <c r="E37" s="823">
        <f>+BS!E38</f>
        <v>0</v>
      </c>
      <c r="F37" s="1457">
        <f>+BS!F38</f>
        <v>0</v>
      </c>
      <c r="G37" s="1142">
        <v>2793</v>
      </c>
      <c r="H37" s="1174">
        <v>2763</v>
      </c>
      <c r="I37" s="823">
        <v>2645</v>
      </c>
      <c r="J37" s="826">
        <v>2592</v>
      </c>
      <c r="K37" s="826">
        <v>2620</v>
      </c>
      <c r="L37" s="1174">
        <v>2623</v>
      </c>
      <c r="M37" s="823">
        <v>2614</v>
      </c>
      <c r="N37" s="826">
        <v>2313</v>
      </c>
      <c r="O37" s="826">
        <v>2323</v>
      </c>
      <c r="P37" s="1174">
        <v>2313</v>
      </c>
      <c r="Q37" s="823">
        <v>2793</v>
      </c>
      <c r="R37" s="841">
        <v>2620</v>
      </c>
      <c r="S37" s="1244">
        <v>2645</v>
      </c>
      <c r="T37" s="1174">
        <v>2614</v>
      </c>
      <c r="U37" s="552"/>
      <c r="V37" s="227"/>
    </row>
    <row r="38" spans="1:22" ht="9.9499999999999993" customHeight="1">
      <c r="A38" s="536"/>
      <c r="B38" s="531"/>
      <c r="C38" s="531"/>
      <c r="D38" s="553"/>
      <c r="E38" s="823"/>
      <c r="F38" s="1457"/>
      <c r="G38" s="1142"/>
      <c r="H38" s="1174"/>
      <c r="I38" s="823"/>
      <c r="J38" s="826"/>
      <c r="K38" s="826"/>
      <c r="L38" s="1174"/>
      <c r="M38" s="823"/>
      <c r="N38" s="826"/>
      <c r="O38" s="826"/>
      <c r="P38" s="1174"/>
      <c r="Q38" s="823"/>
      <c r="R38" s="841"/>
      <c r="S38" s="1244"/>
      <c r="T38" s="1174"/>
      <c r="U38" s="227"/>
      <c r="V38" s="227"/>
    </row>
    <row r="39" spans="1:22" ht="17.25" customHeight="1" thickBot="1">
      <c r="A39" s="557" t="s">
        <v>94</v>
      </c>
      <c r="B39" s="558"/>
      <c r="C39" s="558"/>
      <c r="D39" s="559"/>
      <c r="E39" s="855">
        <f>+Highlights!E25</f>
        <v>0</v>
      </c>
      <c r="F39" s="1458">
        <f>+Highlights!F25</f>
        <v>0</v>
      </c>
      <c r="G39" s="1459">
        <v>10154.995999999999</v>
      </c>
      <c r="H39" s="1443">
        <v>9885.6010000000006</v>
      </c>
      <c r="I39" s="855">
        <v>9631.3250000000007</v>
      </c>
      <c r="J39" s="1434">
        <v>9484.4509999999991</v>
      </c>
      <c r="K39" s="1434">
        <v>9379.4879999999994</v>
      </c>
      <c r="L39" s="1443">
        <v>9532.8799999999992</v>
      </c>
      <c r="M39" s="855">
        <v>9223.9969999999994</v>
      </c>
      <c r="N39" s="1434">
        <v>9000.5580000000009</v>
      </c>
      <c r="O39" s="1434">
        <v>8783.0560000000005</v>
      </c>
      <c r="P39" s="1443">
        <v>8587.4779999999992</v>
      </c>
      <c r="Q39" s="855">
        <v>10015.065944751381</v>
      </c>
      <c r="R39" s="2022">
        <v>9468.0268131868124</v>
      </c>
      <c r="S39" s="2048">
        <v>9523.7329836065564</v>
      </c>
      <c r="T39" s="1443">
        <v>8897.7233424657534</v>
      </c>
      <c r="U39" s="552"/>
      <c r="V39" s="227"/>
    </row>
    <row r="40" spans="1:22" ht="9.9499999999999993" customHeight="1">
      <c r="A40" s="1268"/>
      <c r="B40" s="531"/>
      <c r="C40" s="531"/>
      <c r="D40" s="531"/>
      <c r="E40" s="824"/>
      <c r="F40" s="824"/>
      <c r="G40" s="824"/>
      <c r="H40" s="824"/>
      <c r="I40" s="824"/>
      <c r="J40" s="824"/>
      <c r="K40" s="824"/>
      <c r="L40" s="824"/>
      <c r="M40" s="824"/>
      <c r="N40" s="824"/>
      <c r="O40" s="824"/>
      <c r="P40" s="824"/>
      <c r="Q40" s="824"/>
      <c r="R40" s="824"/>
      <c r="S40" s="824"/>
      <c r="T40" s="824"/>
      <c r="U40" s="441"/>
      <c r="V40" s="227"/>
    </row>
    <row r="41" spans="1:22" ht="17.25" customHeight="1" thickBot="1">
      <c r="A41" s="394" t="s">
        <v>656</v>
      </c>
      <c r="E41" s="19"/>
      <c r="F41" s="19"/>
      <c r="G41" s="19"/>
      <c r="H41" s="19"/>
      <c r="I41" s="19"/>
      <c r="J41" s="19"/>
      <c r="K41" s="19"/>
      <c r="L41" s="19"/>
      <c r="M41" s="19"/>
      <c r="N41" s="19"/>
      <c r="O41" s="19"/>
      <c r="P41" s="19"/>
      <c r="Q41" s="19"/>
      <c r="R41" s="19"/>
      <c r="S41" s="19"/>
      <c r="T41" s="19"/>
      <c r="U41" s="227"/>
      <c r="V41" s="227"/>
    </row>
    <row r="42" spans="1:22" ht="17.25" customHeight="1">
      <c r="A42" s="386" t="s">
        <v>616</v>
      </c>
      <c r="B42" s="219"/>
      <c r="C42" s="219"/>
      <c r="D42" s="1354"/>
      <c r="E42" s="1353"/>
      <c r="F42" s="1460"/>
      <c r="G42" s="1461">
        <v>364077</v>
      </c>
      <c r="H42" s="2098">
        <v>352926</v>
      </c>
      <c r="I42" s="1353">
        <v>341047</v>
      </c>
      <c r="J42" s="1460">
        <v>332231</v>
      </c>
      <c r="K42" s="1461">
        <v>316262</v>
      </c>
      <c r="L42" s="2098">
        <v>302832</v>
      </c>
      <c r="M42" s="1167">
        <v>308396</v>
      </c>
      <c r="N42" s="1148">
        <v>314933</v>
      </c>
      <c r="O42" s="2099">
        <v>318019</v>
      </c>
      <c r="P42" s="2100">
        <v>312695</v>
      </c>
      <c r="Q42" s="560"/>
      <c r="R42" s="561"/>
      <c r="S42" s="20"/>
      <c r="T42" s="20"/>
      <c r="U42" s="227"/>
      <c r="V42" s="227"/>
    </row>
    <row r="43" spans="1:22" ht="9.9499999999999993" customHeight="1">
      <c r="A43" s="378"/>
      <c r="B43" s="195"/>
      <c r="C43" s="195"/>
      <c r="D43" s="432"/>
      <c r="E43" s="824"/>
      <c r="F43" s="1457"/>
      <c r="G43" s="1142"/>
      <c r="H43" s="1174"/>
      <c r="I43" s="824"/>
      <c r="J43" s="1457"/>
      <c r="K43" s="1142"/>
      <c r="L43" s="1174"/>
      <c r="M43" s="823"/>
      <c r="N43" s="826"/>
      <c r="O43" s="1142"/>
      <c r="P43" s="1174"/>
      <c r="Q43" s="562"/>
      <c r="R43" s="563"/>
      <c r="S43" s="20"/>
      <c r="T43" s="20"/>
      <c r="U43" s="227"/>
      <c r="V43" s="227"/>
    </row>
    <row r="44" spans="1:22" ht="17.25" customHeight="1">
      <c r="A44" s="222" t="s">
        <v>617</v>
      </c>
      <c r="B44" s="195"/>
      <c r="C44" s="195"/>
      <c r="D44" s="432"/>
      <c r="E44" s="824"/>
      <c r="F44" s="1457"/>
      <c r="G44" s="1142"/>
      <c r="H44" s="1174"/>
      <c r="I44" s="824"/>
      <c r="J44" s="1457"/>
      <c r="K44" s="1142"/>
      <c r="L44" s="1174"/>
      <c r="M44" s="823"/>
      <c r="N44" s="826"/>
      <c r="O44" s="1142"/>
      <c r="P44" s="1174"/>
      <c r="Q44" s="562"/>
      <c r="R44" s="563"/>
      <c r="S44" s="20"/>
      <c r="T44" s="20"/>
      <c r="U44" s="227"/>
      <c r="V44" s="227"/>
    </row>
    <row r="45" spans="1:22" ht="17.25" customHeight="1">
      <c r="A45" s="378" t="s">
        <v>357</v>
      </c>
      <c r="B45" s="195"/>
      <c r="C45" s="195"/>
      <c r="D45" s="432"/>
      <c r="E45" s="824"/>
      <c r="F45" s="1457"/>
      <c r="G45" s="1142">
        <v>30831</v>
      </c>
      <c r="H45" s="1174">
        <v>28879</v>
      </c>
      <c r="I45" s="824">
        <v>27589</v>
      </c>
      <c r="J45" s="1457">
        <v>26728</v>
      </c>
      <c r="K45" s="1142">
        <v>24687</v>
      </c>
      <c r="L45" s="1174">
        <v>23946</v>
      </c>
      <c r="M45" s="823">
        <v>23614</v>
      </c>
      <c r="N45" s="826">
        <v>29213</v>
      </c>
      <c r="O45" s="1142">
        <v>27802</v>
      </c>
      <c r="P45" s="1174">
        <v>26646</v>
      </c>
      <c r="Q45" s="562"/>
      <c r="R45" s="563"/>
      <c r="S45" s="20"/>
      <c r="T45" s="20"/>
      <c r="U45" s="227"/>
      <c r="V45" s="227"/>
    </row>
    <row r="46" spans="1:22" ht="17.25" customHeight="1">
      <c r="A46" s="1300" t="s">
        <v>21</v>
      </c>
      <c r="B46" s="1624"/>
      <c r="C46" s="1624"/>
      <c r="D46" s="1625"/>
      <c r="E46" s="932"/>
      <c r="F46" s="1619"/>
      <c r="G46" s="1620">
        <v>30939</v>
      </c>
      <c r="H46" s="2101">
        <v>29431</v>
      </c>
      <c r="I46" s="932">
        <v>28706</v>
      </c>
      <c r="J46" s="1619">
        <v>28068</v>
      </c>
      <c r="K46" s="1620">
        <v>26707</v>
      </c>
      <c r="L46" s="2101">
        <v>25515</v>
      </c>
      <c r="M46" s="2102">
        <v>25783</v>
      </c>
      <c r="N46" s="2103">
        <v>20899</v>
      </c>
      <c r="O46" s="1620">
        <v>20625</v>
      </c>
      <c r="P46" s="2101">
        <v>19849</v>
      </c>
      <c r="Q46" s="562"/>
      <c r="R46" s="563"/>
      <c r="S46" s="20"/>
      <c r="T46" s="20"/>
      <c r="U46" s="227"/>
      <c r="V46" s="227"/>
    </row>
    <row r="47" spans="1:22" ht="17.25" customHeight="1">
      <c r="A47" s="1617"/>
      <c r="B47" s="195"/>
      <c r="C47" s="195"/>
      <c r="D47" s="432"/>
      <c r="E47" s="1621">
        <f>SUM(E45:E46)</f>
        <v>0</v>
      </c>
      <c r="F47" s="1622">
        <f t="shared" ref="F47:P47" si="0">SUM(F45:F46)</f>
        <v>0</v>
      </c>
      <c r="G47" s="1623">
        <v>61770</v>
      </c>
      <c r="H47" s="2104">
        <v>58310</v>
      </c>
      <c r="I47" s="2105">
        <v>56295</v>
      </c>
      <c r="J47" s="2106">
        <v>54796</v>
      </c>
      <c r="K47" s="1623">
        <v>51394</v>
      </c>
      <c r="L47" s="2104">
        <v>49461</v>
      </c>
      <c r="M47" s="2105">
        <v>49397</v>
      </c>
      <c r="N47" s="2106">
        <v>50112</v>
      </c>
      <c r="O47" s="2106">
        <v>48427</v>
      </c>
      <c r="P47" s="2104">
        <v>46495</v>
      </c>
      <c r="Q47" s="1618"/>
      <c r="R47" s="563"/>
      <c r="S47" s="20"/>
      <c r="T47" s="20"/>
      <c r="U47" s="227"/>
      <c r="V47" s="227"/>
    </row>
    <row r="48" spans="1:22" ht="18" customHeight="1" thickBot="1">
      <c r="A48" s="383" t="s">
        <v>657</v>
      </c>
      <c r="B48" s="564"/>
      <c r="C48" s="564"/>
      <c r="D48" s="1355"/>
      <c r="E48" s="1613">
        <f>E42+E47</f>
        <v>0</v>
      </c>
      <c r="F48" s="1462">
        <f t="shared" ref="F48:P48" si="1">F42+F47</f>
        <v>0</v>
      </c>
      <c r="G48" s="1311">
        <v>425847</v>
      </c>
      <c r="H48" s="1310">
        <v>411236</v>
      </c>
      <c r="I48" s="1182">
        <v>397342</v>
      </c>
      <c r="J48" s="1149">
        <v>387027</v>
      </c>
      <c r="K48" s="1311">
        <v>367656</v>
      </c>
      <c r="L48" s="1310">
        <v>352293</v>
      </c>
      <c r="M48" s="1182">
        <v>357793</v>
      </c>
      <c r="N48" s="1149">
        <v>365045</v>
      </c>
      <c r="O48" s="1149">
        <v>366446</v>
      </c>
      <c r="P48" s="1310">
        <v>359190</v>
      </c>
      <c r="Q48" s="562"/>
      <c r="R48" s="563"/>
      <c r="S48" s="20"/>
      <c r="T48" s="20"/>
      <c r="U48" s="227"/>
      <c r="V48" s="227"/>
    </row>
    <row r="49" spans="5:22">
      <c r="E49" s="19"/>
      <c r="F49" s="19"/>
      <c r="G49" s="19"/>
      <c r="H49" s="19"/>
      <c r="I49" s="19"/>
      <c r="J49" s="19"/>
      <c r="K49" s="19"/>
      <c r="L49" s="19"/>
      <c r="M49" s="19"/>
      <c r="N49" s="19"/>
      <c r="O49" s="19"/>
      <c r="P49" s="19"/>
      <c r="Q49" s="20"/>
      <c r="R49" s="20"/>
      <c r="S49" s="19"/>
      <c r="T49" s="19"/>
      <c r="U49" s="227"/>
      <c r="V49" s="227"/>
    </row>
  </sheetData>
  <mergeCells count="8">
    <mergeCell ref="A26:D26"/>
    <mergeCell ref="A1:T1"/>
    <mergeCell ref="M3:P3"/>
    <mergeCell ref="I3:L3"/>
    <mergeCell ref="A4:D4"/>
    <mergeCell ref="E3:H3"/>
    <mergeCell ref="S3:T3"/>
    <mergeCell ref="Q3:R3"/>
  </mergeCells>
  <phoneticPr fontId="14" type="noConversion"/>
  <printOptions horizontalCentered="1"/>
  <pageMargins left="0.31496062992125984" right="0.31496062992125984" top="0.39370078740157483" bottom="0.39370078740157483" header="0.19685039370078741" footer="0.19685039370078741"/>
  <pageSetup scale="62" orientation="landscape" r:id="rId1"/>
  <headerFooter scaleWithDoc="0" alignWithMargins="0">
    <oddFooter>&amp;L&amp;"MetaBookLF-Roman,Italique"&amp;8National Bank of Canada - Supplementary Financial Information&amp;R&amp;"MetaBookLF-Roman,Italique"&amp;8page &amp;P</oddFooter>
  </headerFooter>
  <legacyDrawing r:id="rId2"/>
  <oleObjects>
    <oleObject progId="Word.Document.8" shapeId="54363" r:id="rId3"/>
  </oleObjects>
</worksheet>
</file>

<file path=xl/worksheets/sheet8.xml><?xml version="1.0" encoding="utf-8"?>
<worksheet xmlns="http://schemas.openxmlformats.org/spreadsheetml/2006/main" xmlns:r="http://schemas.openxmlformats.org/officeDocument/2006/relationships">
  <sheetPr codeName="Feuil7">
    <tabColor rgb="FFCCFFCC"/>
    <pageSetUpPr fitToPage="1"/>
  </sheetPr>
  <dimension ref="A1:T52"/>
  <sheetViews>
    <sheetView showGridLines="0" showZeros="0" view="pageBreakPreview" zoomScale="85" zoomScaleNormal="85" zoomScaleSheetLayoutView="85" workbookViewId="0">
      <selection activeCell="I13" sqref="I13"/>
    </sheetView>
  </sheetViews>
  <sheetFormatPr baseColWidth="10" defaultColWidth="8.88671875" defaultRowHeight="15"/>
  <cols>
    <col min="1" max="3" width="14.77734375" style="3" customWidth="1"/>
    <col min="4" max="5" width="9.77734375" style="3" hidden="1" customWidth="1"/>
    <col min="6" max="6" width="9.77734375" style="3" customWidth="1"/>
    <col min="7" max="7" width="9.77734375" style="19" customWidth="1"/>
    <col min="8" max="10" width="9.77734375" style="3" customWidth="1"/>
    <col min="11" max="11" width="9.77734375" style="19" customWidth="1"/>
    <col min="12" max="14" width="9.77734375" style="3" customWidth="1"/>
    <col min="15" max="15" width="9.77734375" style="19" customWidth="1"/>
    <col min="16" max="16" width="9.77734375" style="3" customWidth="1"/>
    <col min="17" max="17" width="10.33203125" style="3" bestFit="1" customWidth="1"/>
    <col min="18" max="19" width="9.77734375" style="3" customWidth="1"/>
    <col min="20" max="20" width="1.77734375" style="3" customWidth="1"/>
    <col min="21" max="16384" width="8.88671875" style="3"/>
  </cols>
  <sheetData>
    <row r="1" spans="1:20" ht="33" customHeight="1">
      <c r="A1" s="2578" t="s">
        <v>611</v>
      </c>
      <c r="B1" s="2578"/>
      <c r="C1" s="2578"/>
      <c r="D1" s="2578"/>
      <c r="E1" s="2578"/>
      <c r="F1" s="2578"/>
      <c r="G1" s="2578"/>
      <c r="H1" s="2578"/>
      <c r="I1" s="2578"/>
      <c r="J1" s="2578"/>
      <c r="K1" s="2578"/>
      <c r="L1" s="2578"/>
      <c r="M1" s="2578"/>
      <c r="N1" s="2578"/>
      <c r="O1" s="2578"/>
      <c r="P1" s="2578"/>
      <c r="Q1" s="2578"/>
      <c r="R1" s="2578"/>
      <c r="S1" s="2578"/>
    </row>
    <row r="2" spans="1:20" ht="12" customHeight="1" thickBot="1">
      <c r="A2" s="1633"/>
      <c r="B2" s="1633"/>
      <c r="C2" s="1633"/>
      <c r="D2" s="1633"/>
      <c r="E2" s="1633"/>
      <c r="F2" s="1633"/>
      <c r="G2" s="1633"/>
      <c r="H2" s="1633"/>
      <c r="I2" s="1633"/>
      <c r="J2" s="1633"/>
      <c r="K2" s="1633"/>
      <c r="L2" s="1633"/>
      <c r="M2" s="1633"/>
      <c r="N2" s="1633"/>
      <c r="O2" s="1633"/>
      <c r="P2" s="1633"/>
      <c r="Q2" s="1633"/>
      <c r="R2" s="358"/>
      <c r="S2" s="358"/>
    </row>
    <row r="3" spans="1:20" s="1246" customFormat="1" ht="35.1" customHeight="1" thickBot="1">
      <c r="A3" s="2599" t="s">
        <v>428</v>
      </c>
      <c r="B3" s="2599"/>
      <c r="C3" s="2600"/>
      <c r="D3" s="2589">
        <f>Highlights!E3</f>
        <v>2017</v>
      </c>
      <c r="E3" s="2589"/>
      <c r="F3" s="2589"/>
      <c r="G3" s="2590"/>
      <c r="H3" s="2589">
        <f>Highlights!I3</f>
        <v>2016</v>
      </c>
      <c r="I3" s="2589"/>
      <c r="J3" s="2589"/>
      <c r="K3" s="2590"/>
      <c r="L3" s="2588">
        <f>Highlights!M3</f>
        <v>2015</v>
      </c>
      <c r="M3" s="2589"/>
      <c r="N3" s="2589"/>
      <c r="O3" s="2590"/>
      <c r="P3" s="2588" t="s">
        <v>187</v>
      </c>
      <c r="Q3" s="2590"/>
      <c r="R3" s="2588" t="s">
        <v>658</v>
      </c>
      <c r="S3" s="2590"/>
      <c r="T3" s="1634"/>
    </row>
    <row r="4" spans="1:20" ht="17.25" customHeight="1" thickBot="1">
      <c r="A4" s="1635" t="s">
        <v>117</v>
      </c>
      <c r="B4" s="1636"/>
      <c r="C4" s="1637"/>
      <c r="D4" s="1638" t="s">
        <v>1</v>
      </c>
      <c r="E4" s="1639" t="s">
        <v>2</v>
      </c>
      <c r="F4" s="1640" t="s">
        <v>3</v>
      </c>
      <c r="G4" s="735" t="s">
        <v>4</v>
      </c>
      <c r="H4" s="1638" t="s">
        <v>1</v>
      </c>
      <c r="I4" s="1639" t="s">
        <v>2</v>
      </c>
      <c r="J4" s="1640" t="s">
        <v>3</v>
      </c>
      <c r="K4" s="735" t="s">
        <v>4</v>
      </c>
      <c r="L4" s="1638" t="s">
        <v>1</v>
      </c>
      <c r="M4" s="1639" t="s">
        <v>2</v>
      </c>
      <c r="N4" s="1640" t="s">
        <v>3</v>
      </c>
      <c r="O4" s="735" t="s">
        <v>4</v>
      </c>
      <c r="P4" s="817">
        <f>+Highlights!Q4</f>
        <v>2017</v>
      </c>
      <c r="Q4" s="1209">
        <f>+Highlights!R4</f>
        <v>2016</v>
      </c>
      <c r="R4" s="1641">
        <f>+Highlights!S4</f>
        <v>2016</v>
      </c>
      <c r="S4" s="530">
        <f>+Highlights!T4</f>
        <v>2015</v>
      </c>
      <c r="T4" s="410"/>
    </row>
    <row r="5" spans="1:20" s="19" customFormat="1" ht="17.25" customHeight="1">
      <c r="A5" s="1642" t="s">
        <v>66</v>
      </c>
      <c r="B5" s="1643"/>
      <c r="C5" s="1644"/>
      <c r="D5" s="1679"/>
      <c r="E5" s="2273"/>
      <c r="F5" s="2480">
        <v>496</v>
      </c>
      <c r="G5" s="2481">
        <v>510</v>
      </c>
      <c r="H5" s="1679">
        <v>502</v>
      </c>
      <c r="I5" s="2482">
        <v>497</v>
      </c>
      <c r="J5" s="2483">
        <v>471</v>
      </c>
      <c r="K5" s="2484">
        <v>485</v>
      </c>
      <c r="L5" s="1679">
        <v>481</v>
      </c>
      <c r="M5" s="2485">
        <v>476</v>
      </c>
      <c r="N5" s="2483">
        <v>447</v>
      </c>
      <c r="O5" s="2484">
        <v>456</v>
      </c>
      <c r="P5" s="2486">
        <v>1006</v>
      </c>
      <c r="Q5" s="2487">
        <v>956</v>
      </c>
      <c r="R5" s="2483">
        <v>1955</v>
      </c>
      <c r="S5" s="2488">
        <v>1860</v>
      </c>
      <c r="T5" s="1645"/>
    </row>
    <row r="6" spans="1:20" s="19" customFormat="1" ht="17.25" customHeight="1">
      <c r="A6" s="1646" t="s">
        <v>242</v>
      </c>
      <c r="B6" s="1647"/>
      <c r="C6" s="1648"/>
      <c r="D6" s="1653"/>
      <c r="E6" s="2274"/>
      <c r="F6" s="2489">
        <v>238</v>
      </c>
      <c r="G6" s="2490">
        <v>245</v>
      </c>
      <c r="H6" s="1653">
        <v>237</v>
      </c>
      <c r="I6" s="2491">
        <v>242</v>
      </c>
      <c r="J6" s="1649">
        <v>227</v>
      </c>
      <c r="K6" s="2492">
        <v>239</v>
      </c>
      <c r="L6" s="1653">
        <v>240</v>
      </c>
      <c r="M6" s="1302">
        <v>255</v>
      </c>
      <c r="N6" s="1649">
        <v>236</v>
      </c>
      <c r="O6" s="2492">
        <v>236</v>
      </c>
      <c r="P6" s="2396">
        <v>483</v>
      </c>
      <c r="Q6" s="2493">
        <v>466</v>
      </c>
      <c r="R6" s="1649">
        <v>945</v>
      </c>
      <c r="S6" s="2494">
        <v>967</v>
      </c>
      <c r="T6" s="1645"/>
    </row>
    <row r="7" spans="1:20" s="19" customFormat="1" ht="17.25" customHeight="1">
      <c r="A7" s="518" t="s">
        <v>70</v>
      </c>
      <c r="B7" s="1650"/>
      <c r="C7" s="1650"/>
      <c r="D7" s="1651">
        <f t="shared" ref="D7:Q7" si="0">D5+D6</f>
        <v>0</v>
      </c>
      <c r="E7" s="2275">
        <f t="shared" si="0"/>
        <v>0</v>
      </c>
      <c r="F7" s="2495">
        <v>734</v>
      </c>
      <c r="G7" s="2496">
        <v>755</v>
      </c>
      <c r="H7" s="1651">
        <v>739</v>
      </c>
      <c r="I7" s="1652">
        <v>739</v>
      </c>
      <c r="J7" s="2497">
        <v>698</v>
      </c>
      <c r="K7" s="2498">
        <v>724</v>
      </c>
      <c r="L7" s="1651">
        <v>721</v>
      </c>
      <c r="M7" s="1652">
        <v>731</v>
      </c>
      <c r="N7" s="1652">
        <v>683</v>
      </c>
      <c r="O7" s="2342">
        <v>692</v>
      </c>
      <c r="P7" s="2398">
        <v>1489</v>
      </c>
      <c r="Q7" s="2499">
        <v>1422</v>
      </c>
      <c r="R7" s="2497">
        <v>2900</v>
      </c>
      <c r="S7" s="2500">
        <v>2827</v>
      </c>
      <c r="T7" s="1645"/>
    </row>
    <row r="8" spans="1:20" s="19" customFormat="1" ht="17.25" customHeight="1">
      <c r="A8" s="1364" t="s">
        <v>257</v>
      </c>
      <c r="B8" s="20"/>
      <c r="C8" s="20"/>
      <c r="D8" s="1653"/>
      <c r="E8" s="2274"/>
      <c r="F8" s="2489">
        <v>410</v>
      </c>
      <c r="G8" s="2490">
        <v>412</v>
      </c>
      <c r="H8" s="1653">
        <v>423</v>
      </c>
      <c r="I8" s="2501">
        <v>422</v>
      </c>
      <c r="J8" s="1649">
        <v>401</v>
      </c>
      <c r="K8" s="2492">
        <v>416</v>
      </c>
      <c r="L8" s="1653">
        <v>411</v>
      </c>
      <c r="M8" s="1302">
        <v>412</v>
      </c>
      <c r="N8" s="1649">
        <v>403</v>
      </c>
      <c r="O8" s="2492">
        <v>404</v>
      </c>
      <c r="P8" s="2396">
        <v>822</v>
      </c>
      <c r="Q8" s="2493">
        <v>817</v>
      </c>
      <c r="R8" s="1649">
        <v>1662</v>
      </c>
      <c r="S8" s="2494">
        <v>1630</v>
      </c>
      <c r="T8" s="1645"/>
    </row>
    <row r="9" spans="1:20" s="19" customFormat="1" ht="17.25" customHeight="1">
      <c r="A9" s="1364" t="s">
        <v>142</v>
      </c>
      <c r="B9" s="20"/>
      <c r="C9" s="20"/>
      <c r="D9" s="1653"/>
      <c r="E9" s="2274"/>
      <c r="F9" s="2489">
        <v>6</v>
      </c>
      <c r="G9" s="2490">
        <v>52</v>
      </c>
      <c r="H9" s="1653">
        <v>54</v>
      </c>
      <c r="I9" s="2501">
        <v>44</v>
      </c>
      <c r="J9" s="1649">
        <v>315</v>
      </c>
      <c r="K9" s="2492">
        <v>62</v>
      </c>
      <c r="L9" s="1653">
        <v>60</v>
      </c>
      <c r="M9" s="1302">
        <v>55</v>
      </c>
      <c r="N9" s="1649">
        <v>56</v>
      </c>
      <c r="O9" s="2492">
        <v>54</v>
      </c>
      <c r="P9" s="2396">
        <v>58</v>
      </c>
      <c r="Q9" s="2493">
        <v>377</v>
      </c>
      <c r="R9" s="1649">
        <v>475</v>
      </c>
      <c r="S9" s="2494">
        <v>225</v>
      </c>
      <c r="T9" s="1645"/>
    </row>
    <row r="10" spans="1:20" s="19" customFormat="1" ht="17.25" customHeight="1">
      <c r="A10" s="1655" t="s">
        <v>607</v>
      </c>
      <c r="B10" s="1656"/>
      <c r="C10" s="1656"/>
      <c r="D10" s="1657">
        <f t="shared" ref="D10:Q10" si="1">D7-D8-D9</f>
        <v>0</v>
      </c>
      <c r="E10" s="2276">
        <f t="shared" si="1"/>
        <v>0</v>
      </c>
      <c r="F10" s="2502">
        <v>318</v>
      </c>
      <c r="G10" s="2503">
        <v>291</v>
      </c>
      <c r="H10" s="1657">
        <v>262</v>
      </c>
      <c r="I10" s="1658">
        <v>273</v>
      </c>
      <c r="J10" s="2504">
        <v>-18</v>
      </c>
      <c r="K10" s="2505">
        <v>246</v>
      </c>
      <c r="L10" s="1657">
        <v>250</v>
      </c>
      <c r="M10" s="1658">
        <v>264</v>
      </c>
      <c r="N10" s="1658">
        <v>224</v>
      </c>
      <c r="O10" s="2343">
        <v>234</v>
      </c>
      <c r="P10" s="2401">
        <v>609</v>
      </c>
      <c r="Q10" s="2506">
        <v>228</v>
      </c>
      <c r="R10" s="2504">
        <v>763</v>
      </c>
      <c r="S10" s="2506">
        <v>972</v>
      </c>
      <c r="T10" s="1645"/>
    </row>
    <row r="11" spans="1:20" s="19" customFormat="1" ht="17.25" customHeight="1">
      <c r="A11" s="484" t="s">
        <v>19</v>
      </c>
      <c r="B11" s="20"/>
      <c r="C11" s="20"/>
      <c r="D11" s="1653"/>
      <c r="E11" s="2274"/>
      <c r="F11" s="2489">
        <v>85</v>
      </c>
      <c r="G11" s="2490">
        <v>78</v>
      </c>
      <c r="H11" s="1653">
        <v>71</v>
      </c>
      <c r="I11" s="2501">
        <v>74</v>
      </c>
      <c r="J11" s="1649">
        <v>-5</v>
      </c>
      <c r="K11" s="2492">
        <v>66</v>
      </c>
      <c r="L11" s="1653">
        <v>67</v>
      </c>
      <c r="M11" s="1302">
        <v>71</v>
      </c>
      <c r="N11" s="1649">
        <v>60</v>
      </c>
      <c r="O11" s="2492">
        <v>63</v>
      </c>
      <c r="P11" s="2396">
        <v>163</v>
      </c>
      <c r="Q11" s="2493">
        <v>61</v>
      </c>
      <c r="R11" s="1649">
        <v>206</v>
      </c>
      <c r="S11" s="2494">
        <v>261</v>
      </c>
      <c r="T11" s="1645"/>
    </row>
    <row r="12" spans="1:20" s="19" customFormat="1" ht="17.25" customHeight="1">
      <c r="A12" s="1659" t="s">
        <v>147</v>
      </c>
      <c r="B12" s="1660"/>
      <c r="C12" s="1661"/>
      <c r="D12" s="1651">
        <f t="shared" ref="D12:S12" si="2">D10-D11</f>
        <v>0</v>
      </c>
      <c r="E12" s="2275">
        <f t="shared" si="2"/>
        <v>0</v>
      </c>
      <c r="F12" s="2495">
        <v>233</v>
      </c>
      <c r="G12" s="2496">
        <v>213</v>
      </c>
      <c r="H12" s="1651">
        <v>191</v>
      </c>
      <c r="I12" s="1652">
        <v>199</v>
      </c>
      <c r="J12" s="2497">
        <v>-13</v>
      </c>
      <c r="K12" s="2498">
        <v>180</v>
      </c>
      <c r="L12" s="1651">
        <v>183</v>
      </c>
      <c r="M12" s="1652">
        <v>193</v>
      </c>
      <c r="N12" s="1652">
        <v>164</v>
      </c>
      <c r="O12" s="2342">
        <v>171</v>
      </c>
      <c r="P12" s="2398">
        <v>446</v>
      </c>
      <c r="Q12" s="2499">
        <v>167</v>
      </c>
      <c r="R12" s="2497">
        <v>557</v>
      </c>
      <c r="S12" s="2500">
        <v>711</v>
      </c>
      <c r="T12" s="1645"/>
    </row>
    <row r="13" spans="1:20" s="19" customFormat="1" ht="17.25" customHeight="1">
      <c r="A13" s="494" t="s">
        <v>145</v>
      </c>
      <c r="B13" s="572"/>
      <c r="C13" s="573"/>
      <c r="D13" s="1653"/>
      <c r="E13" s="2274"/>
      <c r="F13" s="2489">
        <v>0</v>
      </c>
      <c r="G13" s="2490">
        <v>0</v>
      </c>
      <c r="H13" s="1653">
        <v>0</v>
      </c>
      <c r="I13" s="1302">
        <v>0</v>
      </c>
      <c r="J13" s="1649">
        <v>0</v>
      </c>
      <c r="K13" s="2492">
        <v>0</v>
      </c>
      <c r="L13" s="1653">
        <v>0</v>
      </c>
      <c r="M13" s="1302">
        <v>0</v>
      </c>
      <c r="N13" s="1302">
        <v>0</v>
      </c>
      <c r="O13" s="1654">
        <v>0</v>
      </c>
      <c r="P13" s="2396">
        <v>0</v>
      </c>
      <c r="Q13" s="2493">
        <v>0</v>
      </c>
      <c r="R13" s="1649">
        <v>0</v>
      </c>
      <c r="S13" s="2494">
        <v>0</v>
      </c>
      <c r="T13" s="1645"/>
    </row>
    <row r="14" spans="1:20" s="19" customFormat="1" ht="17.25" customHeight="1">
      <c r="A14" s="1662" t="s">
        <v>191</v>
      </c>
      <c r="B14" s="1662"/>
      <c r="C14" s="1662"/>
      <c r="D14" s="1663">
        <f t="shared" ref="D14:S14" si="3">D12-D13</f>
        <v>0</v>
      </c>
      <c r="E14" s="2277">
        <f t="shared" si="3"/>
        <v>0</v>
      </c>
      <c r="F14" s="2507">
        <v>233</v>
      </c>
      <c r="G14" s="2508">
        <v>213</v>
      </c>
      <c r="H14" s="1663">
        <v>191</v>
      </c>
      <c r="I14" s="1664">
        <v>199</v>
      </c>
      <c r="J14" s="2509">
        <v>-13</v>
      </c>
      <c r="K14" s="2510">
        <v>180</v>
      </c>
      <c r="L14" s="1663">
        <v>183</v>
      </c>
      <c r="M14" s="1664">
        <v>193</v>
      </c>
      <c r="N14" s="1664">
        <v>164</v>
      </c>
      <c r="O14" s="2344">
        <v>171</v>
      </c>
      <c r="P14" s="2358">
        <v>446</v>
      </c>
      <c r="Q14" s="2511">
        <v>167</v>
      </c>
      <c r="R14" s="2509">
        <v>557</v>
      </c>
      <c r="S14" s="2512">
        <v>711</v>
      </c>
      <c r="T14" s="1645"/>
    </row>
    <row r="15" spans="1:20" s="19" customFormat="1" ht="18.75" customHeight="1">
      <c r="A15" s="1655" t="s">
        <v>605</v>
      </c>
      <c r="B15" s="1665"/>
      <c r="C15" s="1666"/>
      <c r="D15" s="1691"/>
      <c r="E15" s="2278"/>
      <c r="F15" s="2513">
        <v>2.24E-2</v>
      </c>
      <c r="G15" s="2083">
        <v>2.24E-2</v>
      </c>
      <c r="H15" s="1691">
        <v>2.2499999999999999E-2</v>
      </c>
      <c r="I15" s="2514">
        <v>2.2599999999999999E-2</v>
      </c>
      <c r="J15" s="2515">
        <v>2.2100000000000002E-2</v>
      </c>
      <c r="K15" s="2516">
        <v>2.2499999999999999E-2</v>
      </c>
      <c r="L15" s="2517">
        <v>2.2800000000000001E-2</v>
      </c>
      <c r="M15" s="2518">
        <v>2.3099999999999999E-2</v>
      </c>
      <c r="N15" s="2515">
        <v>2.2800000000000001E-2</v>
      </c>
      <c r="O15" s="2516">
        <v>2.2700000000000001E-2</v>
      </c>
      <c r="P15" s="2519">
        <v>2.2400000000000003E-2</v>
      </c>
      <c r="Q15" s="2520">
        <v>2.2302197802197804E-2</v>
      </c>
      <c r="R15" s="2515">
        <v>2.24E-2</v>
      </c>
      <c r="S15" s="2521">
        <v>2.2800000000000001E-2</v>
      </c>
      <c r="T15" s="1645"/>
    </row>
    <row r="16" spans="1:20" s="19" customFormat="1" ht="17.25" customHeight="1">
      <c r="A16" s="1364" t="s">
        <v>118</v>
      </c>
      <c r="B16" s="20"/>
      <c r="C16" s="258"/>
      <c r="D16" s="1667" t="str">
        <f t="shared" ref="D16:S16" si="4">IF(D7=0,"",D8/D7)</f>
        <v/>
      </c>
      <c r="E16" s="2279" t="str">
        <f t="shared" si="4"/>
        <v/>
      </c>
      <c r="F16" s="2522">
        <v>0.55858310626703001</v>
      </c>
      <c r="G16" s="2523">
        <v>0.54569536423841059</v>
      </c>
      <c r="H16" s="2524">
        <v>0.5723951285520974</v>
      </c>
      <c r="I16" s="1668">
        <v>0.57104194857916102</v>
      </c>
      <c r="J16" s="2393">
        <v>0.57449856733524352</v>
      </c>
      <c r="K16" s="2525">
        <v>0.574585635359116</v>
      </c>
      <c r="L16" s="1669">
        <v>0.5700416088765603</v>
      </c>
      <c r="M16" s="1668">
        <v>0.56361149110807118</v>
      </c>
      <c r="N16" s="1668">
        <v>0.59004392386530014</v>
      </c>
      <c r="O16" s="2345">
        <v>0.58381502890173409</v>
      </c>
      <c r="P16" s="2411">
        <v>0.55204835460040291</v>
      </c>
      <c r="Q16" s="2526">
        <v>0.57454289732770747</v>
      </c>
      <c r="R16" s="2393">
        <v>0.57310344827586202</v>
      </c>
      <c r="S16" s="70">
        <v>0.57658295012380611</v>
      </c>
      <c r="T16" s="1645"/>
    </row>
    <row r="17" spans="1:20" s="19" customFormat="1" ht="17.25" customHeight="1">
      <c r="A17" s="1364" t="s">
        <v>660</v>
      </c>
      <c r="B17" s="20"/>
      <c r="C17" s="258"/>
      <c r="D17" s="1670"/>
      <c r="E17" s="2274"/>
      <c r="F17" s="2489">
        <v>64094</v>
      </c>
      <c r="G17" s="2490">
        <v>63973</v>
      </c>
      <c r="H17" s="1670">
        <v>62940</v>
      </c>
      <c r="I17" s="2501">
        <v>61850</v>
      </c>
      <c r="J17" s="1649">
        <v>60884</v>
      </c>
      <c r="K17" s="2492">
        <v>60417</v>
      </c>
      <c r="L17" s="1653">
        <v>59230</v>
      </c>
      <c r="M17" s="1302">
        <v>58038</v>
      </c>
      <c r="N17" s="1649">
        <v>56909</v>
      </c>
      <c r="O17" s="2492">
        <v>56408</v>
      </c>
      <c r="P17" s="2396">
        <v>64032.497237569063</v>
      </c>
      <c r="Q17" s="2493">
        <v>60647.934065934067</v>
      </c>
      <c r="R17" s="1649">
        <v>61526.240437158471</v>
      </c>
      <c r="S17" s="2494">
        <v>57652.309589041106</v>
      </c>
      <c r="T17" s="1645"/>
    </row>
    <row r="18" spans="1:20" s="19" customFormat="1" ht="17.25" customHeight="1">
      <c r="A18" s="1364" t="s">
        <v>661</v>
      </c>
      <c r="B18" s="20"/>
      <c r="C18" s="258"/>
      <c r="D18" s="1670"/>
      <c r="E18" s="2274"/>
      <c r="F18" s="2489">
        <v>52573</v>
      </c>
      <c r="G18" s="2490">
        <v>52597</v>
      </c>
      <c r="H18" s="1670">
        <v>51643</v>
      </c>
      <c r="I18" s="2501">
        <v>50748</v>
      </c>
      <c r="J18" s="1649">
        <v>49993</v>
      </c>
      <c r="K18" s="2492">
        <v>49485</v>
      </c>
      <c r="L18" s="1653">
        <v>48491</v>
      </c>
      <c r="M18" s="1302">
        <v>47499</v>
      </c>
      <c r="N18" s="1649">
        <v>46633</v>
      </c>
      <c r="O18" s="2492">
        <v>46177</v>
      </c>
      <c r="P18" s="2396">
        <v>52585.198895027628</v>
      </c>
      <c r="Q18" s="2493">
        <v>49736.208791208788</v>
      </c>
      <c r="R18" s="1649">
        <v>50469.841530054648</v>
      </c>
      <c r="S18" s="2494">
        <v>47204.660273972608</v>
      </c>
      <c r="T18" s="1645"/>
    </row>
    <row r="19" spans="1:20" s="19" customFormat="1" ht="17.25" customHeight="1">
      <c r="A19" s="1364" t="s">
        <v>662</v>
      </c>
      <c r="B19" s="20"/>
      <c r="C19" s="258"/>
      <c r="D19" s="1670"/>
      <c r="E19" s="2274"/>
      <c r="F19" s="2489">
        <v>9371</v>
      </c>
      <c r="G19" s="2490">
        <v>9167</v>
      </c>
      <c r="H19" s="1670">
        <v>9134</v>
      </c>
      <c r="I19" s="2501">
        <v>8949</v>
      </c>
      <c r="J19" s="1649">
        <v>8822</v>
      </c>
      <c r="K19" s="2492">
        <v>8805</v>
      </c>
      <c r="L19" s="1653">
        <v>8683</v>
      </c>
      <c r="M19" s="1302">
        <v>8496</v>
      </c>
      <c r="N19" s="1649">
        <v>8296</v>
      </c>
      <c r="O19" s="2492">
        <v>8201</v>
      </c>
      <c r="P19" s="2396">
        <v>9267.3093922651933</v>
      </c>
      <c r="Q19" s="2493">
        <v>8813.4065934065948</v>
      </c>
      <c r="R19" s="1649">
        <v>8928.0765027322395</v>
      </c>
      <c r="S19" s="2494">
        <v>8420.0109589041112</v>
      </c>
      <c r="T19" s="1645"/>
    </row>
    <row r="20" spans="1:20" s="19" customFormat="1" ht="17.25" customHeight="1">
      <c r="A20" s="1364" t="s">
        <v>663</v>
      </c>
      <c r="B20" s="20"/>
      <c r="C20" s="258"/>
      <c r="D20" s="1670"/>
      <c r="E20" s="2274"/>
      <c r="F20" s="2489">
        <v>2150</v>
      </c>
      <c r="G20" s="2490">
        <v>2209</v>
      </c>
      <c r="H20" s="1670">
        <v>2163</v>
      </c>
      <c r="I20" s="2491">
        <v>2153</v>
      </c>
      <c r="J20" s="1649">
        <v>2069</v>
      </c>
      <c r="K20" s="2492">
        <v>2127</v>
      </c>
      <c r="L20" s="1653">
        <v>2056</v>
      </c>
      <c r="M20" s="1302">
        <v>2043</v>
      </c>
      <c r="N20" s="1649">
        <v>1980</v>
      </c>
      <c r="O20" s="2492">
        <v>2030</v>
      </c>
      <c r="P20" s="2396">
        <v>2179.9889502762435</v>
      </c>
      <c r="Q20" s="2493">
        <v>2098.3186813186812</v>
      </c>
      <c r="R20" s="1649">
        <v>2128.3224043715845</v>
      </c>
      <c r="S20" s="2494">
        <v>2027.6383561643838</v>
      </c>
      <c r="T20" s="1645"/>
    </row>
    <row r="21" spans="1:20" s="19" customFormat="1" ht="17.25" customHeight="1">
      <c r="A21" s="1364" t="s">
        <v>664</v>
      </c>
      <c r="B21" s="20"/>
      <c r="C21" s="258"/>
      <c r="D21" s="1670"/>
      <c r="E21" s="2274"/>
      <c r="F21" s="2489">
        <v>31270</v>
      </c>
      <c r="G21" s="2490">
        <v>30509</v>
      </c>
      <c r="H21" s="1670">
        <v>30352</v>
      </c>
      <c r="I21" s="2491">
        <v>30113</v>
      </c>
      <c r="J21" s="1649">
        <v>30613</v>
      </c>
      <c r="K21" s="2492">
        <v>30353</v>
      </c>
      <c r="L21" s="1653">
        <v>29678</v>
      </c>
      <c r="M21" s="1302">
        <v>29066</v>
      </c>
      <c r="N21" s="1649">
        <v>28853</v>
      </c>
      <c r="O21" s="2492">
        <v>28125</v>
      </c>
      <c r="P21" s="2396">
        <v>30883.193370165747</v>
      </c>
      <c r="Q21" s="2493">
        <v>30481.571428571428</v>
      </c>
      <c r="R21" s="1649">
        <v>30356.355191256829</v>
      </c>
      <c r="S21" s="2494">
        <v>28931.136986301372</v>
      </c>
      <c r="T21" s="1645"/>
    </row>
    <row r="22" spans="1:20" s="19" customFormat="1" ht="17.25" customHeight="1">
      <c r="A22" s="1364" t="s">
        <v>665</v>
      </c>
      <c r="B22" s="20"/>
      <c r="C22" s="258"/>
      <c r="D22" s="1670"/>
      <c r="E22" s="2274"/>
      <c r="F22" s="2489">
        <v>30269</v>
      </c>
      <c r="G22" s="2490">
        <v>29423</v>
      </c>
      <c r="H22" s="1670">
        <v>29177</v>
      </c>
      <c r="I22" s="2491">
        <v>28621</v>
      </c>
      <c r="J22" s="1649">
        <v>28553</v>
      </c>
      <c r="K22" s="2492">
        <v>28036</v>
      </c>
      <c r="L22" s="1653">
        <v>27365</v>
      </c>
      <c r="M22" s="1302">
        <v>26456</v>
      </c>
      <c r="N22" s="1649">
        <v>26144</v>
      </c>
      <c r="O22" s="2492">
        <v>25790</v>
      </c>
      <c r="P22" s="2396">
        <v>29838.988950276245</v>
      </c>
      <c r="Q22" s="2493">
        <v>28291.659340659338</v>
      </c>
      <c r="R22" s="1649">
        <v>28596.98907103825</v>
      </c>
      <c r="S22" s="2494">
        <v>26441.172602739724</v>
      </c>
      <c r="T22" s="1645"/>
    </row>
    <row r="23" spans="1:20" s="19" customFormat="1" ht="17.25" customHeight="1">
      <c r="A23" s="1364" t="s">
        <v>666</v>
      </c>
      <c r="B23" s="20"/>
      <c r="C23" s="258"/>
      <c r="D23" s="1670"/>
      <c r="E23" s="2274"/>
      <c r="F23" s="2489">
        <v>1001</v>
      </c>
      <c r="G23" s="2490">
        <v>1086</v>
      </c>
      <c r="H23" s="1670">
        <v>1175</v>
      </c>
      <c r="I23" s="2491">
        <v>1492</v>
      </c>
      <c r="J23" s="1649">
        <v>2060</v>
      </c>
      <c r="K23" s="2492">
        <v>2317</v>
      </c>
      <c r="L23" s="1653">
        <v>2313</v>
      </c>
      <c r="M23" s="1302">
        <v>2610</v>
      </c>
      <c r="N23" s="1649">
        <v>2709</v>
      </c>
      <c r="O23" s="2492">
        <v>2335</v>
      </c>
      <c r="P23" s="2396">
        <v>1044.2044198895028</v>
      </c>
      <c r="Q23" s="2493">
        <v>2189.9120879120883</v>
      </c>
      <c r="R23" s="1649">
        <v>1759.366120218579</v>
      </c>
      <c r="S23" s="2494">
        <v>2489.9643835616439</v>
      </c>
      <c r="T23" s="1645"/>
    </row>
    <row r="24" spans="1:20" s="19" customFormat="1" ht="17.25" customHeight="1">
      <c r="A24" s="1364" t="s">
        <v>20</v>
      </c>
      <c r="B24" s="20"/>
      <c r="C24" s="258"/>
      <c r="D24" s="1670"/>
      <c r="E24" s="2274"/>
      <c r="F24" s="2489">
        <v>95755</v>
      </c>
      <c r="G24" s="2490">
        <v>94840</v>
      </c>
      <c r="H24" s="1670">
        <v>93638</v>
      </c>
      <c r="I24" s="2491">
        <v>92300</v>
      </c>
      <c r="J24" s="1649">
        <v>91841</v>
      </c>
      <c r="K24" s="2492">
        <v>91147</v>
      </c>
      <c r="L24" s="1653">
        <v>89320</v>
      </c>
      <c r="M24" s="1302">
        <v>87497</v>
      </c>
      <c r="N24" s="1649">
        <v>86147</v>
      </c>
      <c r="O24" s="2492">
        <v>84915</v>
      </c>
      <c r="P24" s="2396">
        <v>95289.917127071822</v>
      </c>
      <c r="Q24" s="2493">
        <v>91490.18681318681</v>
      </c>
      <c r="R24" s="1649">
        <v>92233.63387978141</v>
      </c>
      <c r="S24" s="2494">
        <v>86976.51232876713</v>
      </c>
      <c r="T24" s="1645"/>
    </row>
    <row r="25" spans="1:20" s="19" customFormat="1" ht="17.25" customHeight="1">
      <c r="A25" s="1364" t="s">
        <v>667</v>
      </c>
      <c r="B25" s="20"/>
      <c r="C25" s="258"/>
      <c r="D25" s="1670"/>
      <c r="E25" s="2274"/>
      <c r="F25" s="2489">
        <v>91068</v>
      </c>
      <c r="G25" s="2490">
        <v>90162</v>
      </c>
      <c r="H25" s="1670">
        <v>88841</v>
      </c>
      <c r="I25" s="2501">
        <v>87302</v>
      </c>
      <c r="J25" s="1649">
        <v>86680</v>
      </c>
      <c r="K25" s="2492">
        <v>85779</v>
      </c>
      <c r="L25" s="1653">
        <v>83751</v>
      </c>
      <c r="M25" s="1302">
        <v>81856</v>
      </c>
      <c r="N25" s="1649">
        <v>80531</v>
      </c>
      <c r="O25" s="2492">
        <v>79552</v>
      </c>
      <c r="P25" s="2396">
        <v>90608.491712707182</v>
      </c>
      <c r="Q25" s="2493">
        <v>86223.549450549443</v>
      </c>
      <c r="R25" s="1649">
        <v>87153.071038251364</v>
      </c>
      <c r="S25" s="2494">
        <v>81429.827397260276</v>
      </c>
      <c r="T25" s="1645"/>
    </row>
    <row r="26" spans="1:20" s="19" customFormat="1" ht="17.25" customHeight="1">
      <c r="A26" s="1364" t="s">
        <v>668</v>
      </c>
      <c r="B26" s="20"/>
      <c r="C26" s="258"/>
      <c r="D26" s="1670"/>
      <c r="E26" s="2274"/>
      <c r="F26" s="2489">
        <v>27182</v>
      </c>
      <c r="G26" s="2490">
        <v>27022</v>
      </c>
      <c r="H26" s="1670">
        <v>26696</v>
      </c>
      <c r="I26" s="2501">
        <v>26529</v>
      </c>
      <c r="J26" s="1649">
        <v>26125</v>
      </c>
      <c r="K26" s="2492">
        <v>25564</v>
      </c>
      <c r="L26" s="1653">
        <v>24980</v>
      </c>
      <c r="M26" s="1302">
        <v>24746</v>
      </c>
      <c r="N26" s="1649">
        <v>24437</v>
      </c>
      <c r="O26" s="2492">
        <v>24424</v>
      </c>
      <c r="P26" s="2396">
        <v>27100.674033149175</v>
      </c>
      <c r="Q26" s="2493">
        <v>25841.417582417584</v>
      </c>
      <c r="R26" s="1649">
        <v>26229.065573770491</v>
      </c>
      <c r="S26" s="2494">
        <v>24648.47397260274</v>
      </c>
      <c r="T26" s="1645"/>
    </row>
    <row r="27" spans="1:20" s="19" customFormat="1" ht="17.25" customHeight="1" thickBot="1">
      <c r="A27" s="498" t="s">
        <v>669</v>
      </c>
      <c r="B27" s="1671"/>
      <c r="C27" s="1672"/>
      <c r="D27" s="1673"/>
      <c r="E27" s="2280"/>
      <c r="F27" s="2527">
        <v>26398</v>
      </c>
      <c r="G27" s="2528">
        <v>24723</v>
      </c>
      <c r="H27" s="1673">
        <v>23863</v>
      </c>
      <c r="I27" s="2529">
        <v>22789</v>
      </c>
      <c r="J27" s="2530">
        <v>21299</v>
      </c>
      <c r="K27" s="2528">
        <v>20857</v>
      </c>
      <c r="L27" s="1674">
        <v>20735</v>
      </c>
      <c r="M27" s="1675">
        <v>20313</v>
      </c>
      <c r="N27" s="2530">
        <v>19277</v>
      </c>
      <c r="O27" s="2528">
        <v>19401</v>
      </c>
      <c r="P27" s="2365">
        <v>25546.618784530387</v>
      </c>
      <c r="Q27" s="2531">
        <v>21075.571428571428</v>
      </c>
      <c r="R27" s="2530">
        <v>22206.934426229509</v>
      </c>
      <c r="S27" s="2532">
        <v>19936.879452054796</v>
      </c>
      <c r="T27" s="1645"/>
    </row>
    <row r="28" spans="1:20" s="19" customFormat="1" ht="9.9499999999999993" customHeight="1" thickBot="1">
      <c r="A28" s="1257"/>
      <c r="B28" s="1257"/>
      <c r="C28" s="1257"/>
      <c r="D28" s="1676"/>
      <c r="G28" s="369"/>
      <c r="K28" s="369"/>
      <c r="O28" s="369"/>
    </row>
    <row r="29" spans="1:20" s="19" customFormat="1" ht="17.25" customHeight="1" thickBot="1">
      <c r="A29" s="1677" t="s">
        <v>44</v>
      </c>
      <c r="B29" s="1636"/>
      <c r="C29" s="1678"/>
      <c r="D29" s="20"/>
      <c r="E29" s="20"/>
      <c r="F29" s="20"/>
      <c r="G29" s="358"/>
      <c r="H29" s="20"/>
      <c r="I29" s="20"/>
      <c r="J29" s="20"/>
      <c r="K29" s="358"/>
      <c r="L29" s="20"/>
      <c r="M29" s="20"/>
      <c r="N29" s="20"/>
      <c r="O29" s="358"/>
      <c r="P29" s="358"/>
      <c r="Q29" s="20"/>
      <c r="R29" s="482"/>
      <c r="S29" s="482"/>
    </row>
    <row r="30" spans="1:20" s="19" customFormat="1" ht="17.25" customHeight="1">
      <c r="A30" s="1642" t="s">
        <v>66</v>
      </c>
      <c r="B30" s="1643"/>
      <c r="C30" s="1644"/>
      <c r="D30" s="1679"/>
      <c r="E30" s="2281"/>
      <c r="F30" s="2533">
        <v>102</v>
      </c>
      <c r="G30" s="2534">
        <v>104</v>
      </c>
      <c r="H30" s="854">
        <v>98</v>
      </c>
      <c r="I30" s="851">
        <v>94</v>
      </c>
      <c r="J30" s="851">
        <v>91</v>
      </c>
      <c r="K30" s="2535">
        <v>89</v>
      </c>
      <c r="L30" s="854">
        <v>81</v>
      </c>
      <c r="M30" s="851">
        <v>78</v>
      </c>
      <c r="N30" s="851">
        <v>81</v>
      </c>
      <c r="O30" s="2535">
        <v>83</v>
      </c>
      <c r="P30" s="2536">
        <v>206</v>
      </c>
      <c r="Q30" s="2537">
        <v>180</v>
      </c>
      <c r="R30" s="2483">
        <v>372</v>
      </c>
      <c r="S30" s="2538">
        <v>323</v>
      </c>
    </row>
    <row r="31" spans="1:20" s="19" customFormat="1" ht="17.25" customHeight="1">
      <c r="A31" s="1364" t="s">
        <v>242</v>
      </c>
      <c r="B31" s="20"/>
      <c r="C31" s="258"/>
      <c r="D31" s="1653"/>
      <c r="E31" s="1993"/>
      <c r="F31" s="2285">
        <v>293</v>
      </c>
      <c r="G31" s="824">
        <v>295</v>
      </c>
      <c r="H31" s="823">
        <v>277</v>
      </c>
      <c r="I31" s="826">
        <v>269</v>
      </c>
      <c r="J31" s="826">
        <v>264</v>
      </c>
      <c r="K31" s="1412">
        <v>269</v>
      </c>
      <c r="L31" s="823">
        <v>259</v>
      </c>
      <c r="M31" s="826">
        <v>269</v>
      </c>
      <c r="N31" s="826">
        <v>278</v>
      </c>
      <c r="O31" s="1412">
        <v>263</v>
      </c>
      <c r="P31" s="2396">
        <v>588</v>
      </c>
      <c r="Q31" s="2107">
        <v>533</v>
      </c>
      <c r="R31" s="1649">
        <v>1079</v>
      </c>
      <c r="S31" s="1654">
        <v>1069</v>
      </c>
    </row>
    <row r="32" spans="1:20" s="19" customFormat="1" ht="17.25" customHeight="1">
      <c r="A32" s="1680" t="s">
        <v>70</v>
      </c>
      <c r="B32" s="1681"/>
      <c r="C32" s="1682"/>
      <c r="D32" s="1651">
        <f t="shared" ref="D32:O32" si="5">D30+D31</f>
        <v>0</v>
      </c>
      <c r="E32" s="2282">
        <f t="shared" si="5"/>
        <v>0</v>
      </c>
      <c r="F32" s="2539">
        <v>395</v>
      </c>
      <c r="G32" s="2540">
        <v>399</v>
      </c>
      <c r="H32" s="1651">
        <v>375</v>
      </c>
      <c r="I32" s="1652">
        <v>363</v>
      </c>
      <c r="J32" s="1652">
        <v>355</v>
      </c>
      <c r="K32" s="2342">
        <v>358</v>
      </c>
      <c r="L32" s="1651">
        <v>340</v>
      </c>
      <c r="M32" s="1652">
        <v>347</v>
      </c>
      <c r="N32" s="1652">
        <v>359</v>
      </c>
      <c r="O32" s="2342">
        <v>346</v>
      </c>
      <c r="P32" s="2350">
        <v>794</v>
      </c>
      <c r="Q32" s="2374">
        <v>713</v>
      </c>
      <c r="R32" s="2497">
        <v>1451</v>
      </c>
      <c r="S32" s="2342">
        <v>1392</v>
      </c>
    </row>
    <row r="33" spans="1:19" s="19" customFormat="1" ht="17.25" customHeight="1">
      <c r="A33" s="1364" t="s">
        <v>257</v>
      </c>
      <c r="B33" s="20"/>
      <c r="C33" s="258"/>
      <c r="D33" s="1653"/>
      <c r="E33" s="1993"/>
      <c r="F33" s="2285">
        <v>253</v>
      </c>
      <c r="G33" s="824">
        <v>255</v>
      </c>
      <c r="H33" s="823">
        <v>250</v>
      </c>
      <c r="I33" s="826">
        <v>244</v>
      </c>
      <c r="J33" s="826">
        <v>239</v>
      </c>
      <c r="K33" s="1412">
        <v>244</v>
      </c>
      <c r="L33" s="823">
        <v>238</v>
      </c>
      <c r="M33" s="826">
        <v>236</v>
      </c>
      <c r="N33" s="826">
        <v>245</v>
      </c>
      <c r="O33" s="1412">
        <v>236</v>
      </c>
      <c r="P33" s="2396">
        <v>508</v>
      </c>
      <c r="Q33" s="2107">
        <v>483</v>
      </c>
      <c r="R33" s="1649">
        <v>977</v>
      </c>
      <c r="S33" s="1654">
        <v>955</v>
      </c>
    </row>
    <row r="34" spans="1:19" s="19" customFormat="1" ht="17.25" customHeight="1">
      <c r="A34" s="1364" t="s">
        <v>142</v>
      </c>
      <c r="B34" s="20"/>
      <c r="C34" s="258"/>
      <c r="D34" s="1653"/>
      <c r="E34" s="1993"/>
      <c r="F34" s="2285">
        <v>0</v>
      </c>
      <c r="G34" s="824">
        <v>1</v>
      </c>
      <c r="H34" s="823">
        <v>1</v>
      </c>
      <c r="I34" s="826">
        <v>1</v>
      </c>
      <c r="J34" s="826">
        <v>2</v>
      </c>
      <c r="K34" s="1412">
        <v>1</v>
      </c>
      <c r="L34" s="823">
        <v>1</v>
      </c>
      <c r="M34" s="826">
        <v>1</v>
      </c>
      <c r="N34" s="826">
        <v>1</v>
      </c>
      <c r="O34" s="1412">
        <v>0</v>
      </c>
      <c r="P34" s="2396">
        <v>1</v>
      </c>
      <c r="Q34" s="2107">
        <v>3</v>
      </c>
      <c r="R34" s="1649">
        <v>5</v>
      </c>
      <c r="S34" s="1654">
        <v>3</v>
      </c>
    </row>
    <row r="35" spans="1:19" s="19" customFormat="1" ht="17.25" customHeight="1">
      <c r="A35" s="489" t="s">
        <v>607</v>
      </c>
      <c r="B35" s="1683"/>
      <c r="C35" s="1684"/>
      <c r="D35" s="1657">
        <f t="shared" ref="D35:O35" si="6">D32-D33-D34</f>
        <v>0</v>
      </c>
      <c r="E35" s="2283">
        <f t="shared" si="6"/>
        <v>0</v>
      </c>
      <c r="F35" s="2541">
        <v>142</v>
      </c>
      <c r="G35" s="2542">
        <v>143</v>
      </c>
      <c r="H35" s="1657">
        <v>124</v>
      </c>
      <c r="I35" s="1658">
        <v>118</v>
      </c>
      <c r="J35" s="1658">
        <v>114</v>
      </c>
      <c r="K35" s="2343">
        <v>113</v>
      </c>
      <c r="L35" s="1657">
        <v>101</v>
      </c>
      <c r="M35" s="1658">
        <v>110</v>
      </c>
      <c r="N35" s="1658">
        <v>113</v>
      </c>
      <c r="O35" s="2343">
        <v>110</v>
      </c>
      <c r="P35" s="2354">
        <v>285</v>
      </c>
      <c r="Q35" s="2343">
        <v>227</v>
      </c>
      <c r="R35" s="2504">
        <v>469</v>
      </c>
      <c r="S35" s="2343">
        <v>434</v>
      </c>
    </row>
    <row r="36" spans="1:19" s="19" customFormat="1" ht="17.25" customHeight="1">
      <c r="A36" s="484" t="s">
        <v>19</v>
      </c>
      <c r="B36" s="20"/>
      <c r="C36" s="258"/>
      <c r="D36" s="1653"/>
      <c r="E36" s="1993"/>
      <c r="F36" s="2285">
        <v>37</v>
      </c>
      <c r="G36" s="824">
        <v>37</v>
      </c>
      <c r="H36" s="823">
        <v>32</v>
      </c>
      <c r="I36" s="826">
        <v>31</v>
      </c>
      <c r="J36" s="826">
        <v>30</v>
      </c>
      <c r="K36" s="1412">
        <v>29</v>
      </c>
      <c r="L36" s="823">
        <v>26</v>
      </c>
      <c r="M36" s="826">
        <v>28</v>
      </c>
      <c r="N36" s="826">
        <v>29</v>
      </c>
      <c r="O36" s="1412">
        <v>29</v>
      </c>
      <c r="P36" s="2396">
        <v>74</v>
      </c>
      <c r="Q36" s="2107">
        <v>59</v>
      </c>
      <c r="R36" s="1649">
        <v>122</v>
      </c>
      <c r="S36" s="1654">
        <v>112</v>
      </c>
    </row>
    <row r="37" spans="1:19" s="19" customFormat="1" ht="17.25" customHeight="1">
      <c r="A37" s="1659" t="s">
        <v>147</v>
      </c>
      <c r="B37" s="1685"/>
      <c r="C37" s="1686"/>
      <c r="D37" s="1651">
        <f t="shared" ref="D37:S37" si="7">D35-D36</f>
        <v>0</v>
      </c>
      <c r="E37" s="2282">
        <f t="shared" si="7"/>
        <v>0</v>
      </c>
      <c r="F37" s="2539">
        <v>105</v>
      </c>
      <c r="G37" s="2540">
        <v>106</v>
      </c>
      <c r="H37" s="1651">
        <v>92</v>
      </c>
      <c r="I37" s="1652">
        <v>87</v>
      </c>
      <c r="J37" s="1652">
        <v>84</v>
      </c>
      <c r="K37" s="2342">
        <v>84</v>
      </c>
      <c r="L37" s="1651">
        <v>75</v>
      </c>
      <c r="M37" s="1652">
        <v>82</v>
      </c>
      <c r="N37" s="1652">
        <v>84</v>
      </c>
      <c r="O37" s="2342">
        <v>81</v>
      </c>
      <c r="P37" s="2350">
        <v>211</v>
      </c>
      <c r="Q37" s="2374">
        <v>168</v>
      </c>
      <c r="R37" s="2497">
        <v>347</v>
      </c>
      <c r="S37" s="2342">
        <v>322</v>
      </c>
    </row>
    <row r="38" spans="1:19" s="19" customFormat="1" ht="17.25" customHeight="1">
      <c r="A38" s="494" t="s">
        <v>145</v>
      </c>
      <c r="B38" s="17"/>
      <c r="C38" s="465"/>
      <c r="D38" s="1653"/>
      <c r="E38" s="1993"/>
      <c r="F38" s="2285">
        <v>0</v>
      </c>
      <c r="G38" s="824">
        <v>0</v>
      </c>
      <c r="H38" s="823">
        <v>0</v>
      </c>
      <c r="I38" s="826">
        <v>0</v>
      </c>
      <c r="J38" s="826">
        <v>0</v>
      </c>
      <c r="K38" s="1412">
        <v>0</v>
      </c>
      <c r="L38" s="823">
        <v>0</v>
      </c>
      <c r="M38" s="826">
        <v>0</v>
      </c>
      <c r="N38" s="826">
        <v>0</v>
      </c>
      <c r="O38" s="1412">
        <v>0</v>
      </c>
      <c r="P38" s="2396">
        <v>0</v>
      </c>
      <c r="Q38" s="2107">
        <v>0</v>
      </c>
      <c r="R38" s="1649">
        <v>0</v>
      </c>
      <c r="S38" s="1654">
        <v>0</v>
      </c>
    </row>
    <row r="39" spans="1:19" s="19" customFormat="1" ht="17.25" customHeight="1">
      <c r="A39" s="1662" t="s">
        <v>191</v>
      </c>
      <c r="B39" s="1687"/>
      <c r="C39" s="1688"/>
      <c r="D39" s="1663">
        <f t="shared" ref="D39:O39" si="8">D35-D36-D38</f>
        <v>0</v>
      </c>
      <c r="E39" s="2284">
        <f t="shared" si="8"/>
        <v>0</v>
      </c>
      <c r="F39" s="2543">
        <v>105</v>
      </c>
      <c r="G39" s="2544">
        <v>106</v>
      </c>
      <c r="H39" s="1663">
        <v>92</v>
      </c>
      <c r="I39" s="1664">
        <v>87</v>
      </c>
      <c r="J39" s="1664">
        <v>84</v>
      </c>
      <c r="K39" s="2344">
        <v>84</v>
      </c>
      <c r="L39" s="1663">
        <v>75</v>
      </c>
      <c r="M39" s="1664">
        <v>82</v>
      </c>
      <c r="N39" s="1664">
        <v>84</v>
      </c>
      <c r="O39" s="2344">
        <v>81</v>
      </c>
      <c r="P39" s="2358">
        <v>211</v>
      </c>
      <c r="Q39" s="2384">
        <v>168</v>
      </c>
      <c r="R39" s="2509">
        <v>347</v>
      </c>
      <c r="S39" s="2344">
        <v>322</v>
      </c>
    </row>
    <row r="40" spans="1:19" s="19" customFormat="1" ht="17.25" customHeight="1">
      <c r="A40" s="1364" t="s">
        <v>118</v>
      </c>
      <c r="B40" s="20"/>
      <c r="C40" s="258"/>
      <c r="D40" s="1669" t="str">
        <f t="shared" ref="D40:S40" si="9">IF(D32=0,"",D33/D32)</f>
        <v/>
      </c>
      <c r="E40" s="1992" t="str">
        <f t="shared" si="9"/>
        <v/>
      </c>
      <c r="F40" s="2545">
        <v>0.64050632911392402</v>
      </c>
      <c r="G40" s="2546">
        <v>0.63909774436090228</v>
      </c>
      <c r="H40" s="1669">
        <v>0.66666666666666663</v>
      </c>
      <c r="I40" s="1668">
        <v>0.67217630853994492</v>
      </c>
      <c r="J40" s="1668">
        <v>0.6732394366197183</v>
      </c>
      <c r="K40" s="2345">
        <v>0.68156424581005581</v>
      </c>
      <c r="L40" s="1669">
        <v>0.7</v>
      </c>
      <c r="M40" s="1668">
        <v>0.68011527377521619</v>
      </c>
      <c r="N40" s="1668">
        <v>0.68245125348189417</v>
      </c>
      <c r="O40" s="2345">
        <v>0.68208092485549132</v>
      </c>
      <c r="P40" s="2411">
        <v>0.63979848866498745</v>
      </c>
      <c r="Q40" s="2412">
        <v>0.67741935483870963</v>
      </c>
      <c r="R40" s="2393">
        <v>0.673328738800827</v>
      </c>
      <c r="S40" s="2345">
        <v>0.68606321839080464</v>
      </c>
    </row>
    <row r="41" spans="1:19" s="19" customFormat="1" ht="17.25" customHeight="1">
      <c r="A41" s="1364" t="s">
        <v>52</v>
      </c>
      <c r="B41" s="20"/>
      <c r="C41" s="258"/>
      <c r="D41" s="1653"/>
      <c r="E41" s="1993"/>
      <c r="F41" s="2285">
        <v>9687</v>
      </c>
      <c r="G41" s="2490">
        <v>9557</v>
      </c>
      <c r="H41" s="1653">
        <v>9448</v>
      </c>
      <c r="I41" s="1302">
        <v>9413</v>
      </c>
      <c r="J41" s="1302">
        <v>9391</v>
      </c>
      <c r="K41" s="1654">
        <v>9266</v>
      </c>
      <c r="L41" s="1653">
        <v>9095</v>
      </c>
      <c r="M41" s="1302">
        <v>8818</v>
      </c>
      <c r="N41" s="1302">
        <v>8568</v>
      </c>
      <c r="O41" s="1654">
        <v>8600</v>
      </c>
      <c r="P41" s="2396">
        <v>9620.9226519337026</v>
      </c>
      <c r="Q41" s="2107">
        <v>9327.8131868131859</v>
      </c>
      <c r="R41" s="1649">
        <v>9379.4371584699456</v>
      </c>
      <c r="S41" s="1654">
        <v>8771.9123287671246</v>
      </c>
    </row>
    <row r="42" spans="1:19" s="19" customFormat="1" ht="17.25" customHeight="1">
      <c r="A42" s="1364" t="s">
        <v>20</v>
      </c>
      <c r="B42" s="20"/>
      <c r="C42" s="258"/>
      <c r="D42" s="1653"/>
      <c r="E42" s="1993"/>
      <c r="F42" s="2285">
        <v>11382</v>
      </c>
      <c r="G42" s="2490">
        <v>11299</v>
      </c>
      <c r="H42" s="1653">
        <v>11053</v>
      </c>
      <c r="I42" s="1302">
        <v>11007</v>
      </c>
      <c r="J42" s="1302">
        <v>11022</v>
      </c>
      <c r="K42" s="1654">
        <v>10944</v>
      </c>
      <c r="L42" s="1653">
        <v>10701</v>
      </c>
      <c r="M42" s="1302">
        <v>10442</v>
      </c>
      <c r="N42" s="1302">
        <v>10177</v>
      </c>
      <c r="O42" s="1654">
        <v>10227</v>
      </c>
      <c r="P42" s="2396">
        <v>11339.812154696134</v>
      </c>
      <c r="Q42" s="2107">
        <v>10982.571428571428</v>
      </c>
      <c r="R42" s="1649">
        <v>11006.415300546447</v>
      </c>
      <c r="S42" s="1654">
        <v>10388.47397260274</v>
      </c>
    </row>
    <row r="43" spans="1:19" s="19" customFormat="1" ht="17.25" customHeight="1" thickBot="1">
      <c r="A43" s="498" t="s">
        <v>75</v>
      </c>
      <c r="B43" s="482"/>
      <c r="C43" s="1689"/>
      <c r="D43" s="1674"/>
      <c r="E43" s="1824"/>
      <c r="F43" s="2395">
        <v>31984</v>
      </c>
      <c r="G43" s="2528">
        <v>31734</v>
      </c>
      <c r="H43" s="1674">
        <v>30096</v>
      </c>
      <c r="I43" s="1675">
        <v>28743</v>
      </c>
      <c r="J43" s="1675">
        <v>27857</v>
      </c>
      <c r="K43" s="2346">
        <v>26671</v>
      </c>
      <c r="L43" s="1674">
        <v>25348</v>
      </c>
      <c r="M43" s="1675">
        <v>24609</v>
      </c>
      <c r="N43" s="1675">
        <v>24757</v>
      </c>
      <c r="O43" s="2346">
        <v>24861</v>
      </c>
      <c r="P43" s="2365">
        <v>31856.928176795584</v>
      </c>
      <c r="Q43" s="2547">
        <v>27257.483516483517</v>
      </c>
      <c r="R43" s="2530">
        <v>28344.398907103827</v>
      </c>
      <c r="S43" s="2346">
        <v>24894.873972602742</v>
      </c>
    </row>
    <row r="44" spans="1:19" s="19" customFormat="1" ht="18" customHeight="1">
      <c r="A44" s="1257" t="s">
        <v>606</v>
      </c>
      <c r="B44" s="1257"/>
      <c r="C44" s="1257"/>
      <c r="D44" s="1690"/>
      <c r="E44" s="1690"/>
      <c r="F44" s="1690"/>
      <c r="G44" s="1690"/>
      <c r="H44" s="1690"/>
      <c r="I44" s="1690"/>
      <c r="J44" s="1690"/>
      <c r="K44" s="1690"/>
      <c r="L44" s="1690"/>
      <c r="M44" s="1690"/>
      <c r="N44" s="1690"/>
      <c r="O44" s="1690"/>
      <c r="P44" s="1690"/>
      <c r="Q44" s="1690"/>
      <c r="R44" s="1690"/>
      <c r="S44" s="1690"/>
    </row>
    <row r="45" spans="1:19" s="19" customFormat="1">
      <c r="A45" s="20"/>
      <c r="B45" s="20"/>
      <c r="C45" s="20"/>
      <c r="D45" s="1690"/>
      <c r="E45" s="1690"/>
      <c r="F45" s="1690"/>
      <c r="G45" s="1690"/>
      <c r="H45" s="1690"/>
      <c r="I45" s="1690"/>
      <c r="J45" s="1690"/>
      <c r="K45" s="1690"/>
      <c r="L45" s="1690"/>
      <c r="M45" s="1690"/>
      <c r="N45" s="1690"/>
      <c r="O45" s="1690"/>
      <c r="P45" s="1690"/>
      <c r="Q45" s="1690"/>
      <c r="R45" s="1690"/>
      <c r="S45" s="1690"/>
    </row>
    <row r="46" spans="1:19">
      <c r="F46" s="19"/>
      <c r="J46" s="19"/>
      <c r="N46" s="19"/>
    </row>
    <row r="47" spans="1:19">
      <c r="F47" s="19"/>
      <c r="J47" s="19"/>
      <c r="N47" s="19"/>
    </row>
    <row r="48" spans="1:19">
      <c r="F48" s="19"/>
      <c r="J48" s="19"/>
      <c r="N48" s="19"/>
    </row>
    <row r="49" spans="6:14">
      <c r="F49" s="19"/>
      <c r="J49" s="19"/>
      <c r="N49" s="19"/>
    </row>
    <row r="50" spans="6:14">
      <c r="F50" s="19"/>
      <c r="J50" s="19"/>
      <c r="N50" s="19"/>
    </row>
    <row r="51" spans="6:14">
      <c r="F51" s="19"/>
      <c r="J51" s="19"/>
      <c r="N51" s="19"/>
    </row>
    <row r="52" spans="6:14">
      <c r="F52" s="19"/>
      <c r="J52" s="19"/>
      <c r="N52" s="19"/>
    </row>
  </sheetData>
  <mergeCells count="7">
    <mergeCell ref="A1:S1"/>
    <mergeCell ref="R3:S3"/>
    <mergeCell ref="A3:C3"/>
    <mergeCell ref="D3:G3"/>
    <mergeCell ref="H3:K3"/>
    <mergeCell ref="L3:O3"/>
    <mergeCell ref="P3:Q3"/>
  </mergeCells>
  <printOptions horizontalCentered="1"/>
  <pageMargins left="0.31496062992125984" right="0.31496062992125984" top="0.39370078740157483" bottom="0.39370078740157483" header="0.19685039370078741" footer="0.19685039370078741"/>
  <pageSetup scale="60" orientation="landscape" r:id="rId1"/>
  <headerFooter scaleWithDoc="0" alignWithMargins="0">
    <oddFooter>&amp;L&amp;"MetaBookLF-Roman,Italique"&amp;8National Bank of Canada - Supplementary Financial Information&amp;R&amp;"MetaBookLF-Roman,Italique"&amp;8page &amp;P</oddFooter>
  </headerFooter>
  <legacyDrawing r:id="rId2"/>
  <oleObjects>
    <oleObject progId="Word.Document.8" shapeId="717825" r:id="rId3"/>
  </oleObjects>
</worksheet>
</file>

<file path=xl/worksheets/sheet9.xml><?xml version="1.0" encoding="utf-8"?>
<worksheet xmlns="http://schemas.openxmlformats.org/spreadsheetml/2006/main" xmlns:r="http://schemas.openxmlformats.org/officeDocument/2006/relationships">
  <sheetPr codeName="Feuil9">
    <tabColor rgb="FFCCFFCC"/>
    <pageSetUpPr fitToPage="1"/>
  </sheetPr>
  <dimension ref="A1:Z42"/>
  <sheetViews>
    <sheetView showGridLines="0" showZeros="0" view="pageBreakPreview" zoomScale="85" zoomScaleNormal="85" zoomScaleSheetLayoutView="85" workbookViewId="0">
      <selection activeCell="H10" sqref="H10"/>
    </sheetView>
  </sheetViews>
  <sheetFormatPr baseColWidth="10" defaultColWidth="8.88671875" defaultRowHeight="15"/>
  <cols>
    <col min="1" max="3" width="16.109375" style="3" customWidth="1"/>
    <col min="4" max="5" width="8.77734375" style="3" hidden="1" customWidth="1"/>
    <col min="6" max="6" width="8.77734375" style="3" customWidth="1"/>
    <col min="7" max="7" width="8.77734375" style="19" customWidth="1"/>
    <col min="8" max="10" width="8.77734375" style="3" customWidth="1"/>
    <col min="11" max="11" width="8.77734375" style="19" customWidth="1"/>
    <col min="12" max="14" width="8.77734375" style="3" customWidth="1"/>
    <col min="15" max="15" width="8.77734375" style="19" customWidth="1"/>
    <col min="16" max="16" width="9.5546875" style="3" bestFit="1" customWidth="1"/>
    <col min="17" max="19" width="8.77734375" style="3" customWidth="1"/>
    <col min="20" max="20" width="0.77734375" style="3" customWidth="1"/>
    <col min="21" max="16384" width="8.88671875" style="3"/>
  </cols>
  <sheetData>
    <row r="1" spans="1:20" ht="33" customHeight="1">
      <c r="A1" s="2578" t="s">
        <v>612</v>
      </c>
      <c r="B1" s="2578"/>
      <c r="C1" s="2578"/>
      <c r="D1" s="2578"/>
      <c r="E1" s="2578"/>
      <c r="F1" s="2578"/>
      <c r="G1" s="2578"/>
      <c r="H1" s="2578"/>
      <c r="I1" s="2578"/>
      <c r="J1" s="2578"/>
      <c r="K1" s="2578"/>
      <c r="L1" s="2578"/>
      <c r="M1" s="2578"/>
      <c r="N1" s="2578"/>
      <c r="O1" s="2578"/>
      <c r="P1" s="2578"/>
      <c r="Q1" s="2578"/>
      <c r="R1" s="2578"/>
      <c r="S1" s="2578"/>
      <c r="T1" s="14"/>
    </row>
    <row r="2" spans="1:20" ht="12" customHeight="1" thickBot="1">
      <c r="A2" s="15"/>
      <c r="B2" s="15"/>
      <c r="C2" s="15"/>
      <c r="D2" s="15"/>
      <c r="E2" s="15"/>
      <c r="F2" s="15"/>
      <c r="G2" s="195"/>
      <c r="H2" s="15"/>
      <c r="I2" s="15"/>
      <c r="J2" s="15"/>
      <c r="K2" s="195"/>
      <c r="L2" s="15"/>
      <c r="M2" s="15"/>
      <c r="N2" s="15"/>
      <c r="O2" s="195"/>
      <c r="P2" s="1692"/>
      <c r="Q2" s="1692"/>
      <c r="R2" s="358"/>
      <c r="S2" s="358"/>
      <c r="T2" s="14"/>
    </row>
    <row r="3" spans="1:20" s="1246" customFormat="1" ht="20.25" customHeight="1" thickBot="1">
      <c r="A3" s="516" t="s">
        <v>198</v>
      </c>
      <c r="B3" s="408"/>
      <c r="C3" s="443"/>
      <c r="D3" s="2588">
        <f>Highlights!E3</f>
        <v>2017</v>
      </c>
      <c r="E3" s="2589"/>
      <c r="F3" s="2589"/>
      <c r="G3" s="2590"/>
      <c r="H3" s="2589">
        <f>Highlights!I3</f>
        <v>2016</v>
      </c>
      <c r="I3" s="2589"/>
      <c r="J3" s="2589"/>
      <c r="K3" s="2590"/>
      <c r="L3" s="2588">
        <f>Highlights!M3</f>
        <v>2015</v>
      </c>
      <c r="M3" s="2589"/>
      <c r="N3" s="2589"/>
      <c r="O3" s="2590"/>
      <c r="P3" s="2588" t="s">
        <v>187</v>
      </c>
      <c r="Q3" s="2590"/>
      <c r="R3" s="2588" t="s">
        <v>658</v>
      </c>
      <c r="S3" s="2590"/>
      <c r="T3" s="1693"/>
    </row>
    <row r="4" spans="1:20" ht="17.25" customHeight="1" thickBot="1">
      <c r="A4" s="1728" t="s">
        <v>68</v>
      </c>
      <c r="B4" s="1696"/>
      <c r="C4" s="1697"/>
      <c r="D4" s="1638" t="s">
        <v>1</v>
      </c>
      <c r="E4" s="1639" t="s">
        <v>2</v>
      </c>
      <c r="F4" s="1640" t="s">
        <v>3</v>
      </c>
      <c r="G4" s="735" t="s">
        <v>4</v>
      </c>
      <c r="H4" s="1638" t="s">
        <v>1</v>
      </c>
      <c r="I4" s="1639" t="s">
        <v>2</v>
      </c>
      <c r="J4" s="1640" t="s">
        <v>3</v>
      </c>
      <c r="K4" s="735" t="s">
        <v>4</v>
      </c>
      <c r="L4" s="1638" t="s">
        <v>1</v>
      </c>
      <c r="M4" s="1639" t="s">
        <v>2</v>
      </c>
      <c r="N4" s="1640" t="s">
        <v>3</v>
      </c>
      <c r="O4" s="735" t="s">
        <v>4</v>
      </c>
      <c r="P4" s="817">
        <f>+Highlights!Q4</f>
        <v>2017</v>
      </c>
      <c r="Q4" s="1209">
        <f>+Highlights!R4</f>
        <v>2016</v>
      </c>
      <c r="R4" s="1641">
        <f>+Highlights!S4</f>
        <v>2016</v>
      </c>
      <c r="S4" s="530">
        <f>+Highlights!T4</f>
        <v>2015</v>
      </c>
      <c r="T4" s="1694"/>
    </row>
    <row r="5" spans="1:20" ht="17.25" customHeight="1">
      <c r="A5" s="1695" t="s">
        <v>66</v>
      </c>
      <c r="B5" s="1696"/>
      <c r="C5" s="1697"/>
      <c r="D5" s="1698"/>
      <c r="E5" s="1699"/>
      <c r="F5" s="1699">
        <v>197</v>
      </c>
      <c r="G5" s="2410">
        <v>232</v>
      </c>
      <c r="H5" s="1698">
        <v>225</v>
      </c>
      <c r="I5" s="1699">
        <v>231</v>
      </c>
      <c r="J5" s="1699">
        <v>254</v>
      </c>
      <c r="K5" s="2410">
        <v>228</v>
      </c>
      <c r="L5" s="1698">
        <v>241</v>
      </c>
      <c r="M5" s="1699">
        <v>237</v>
      </c>
      <c r="N5" s="1699">
        <v>286</v>
      </c>
      <c r="O5" s="2410">
        <v>237</v>
      </c>
      <c r="P5" s="2347">
        <v>429</v>
      </c>
      <c r="Q5" s="2370">
        <v>482</v>
      </c>
      <c r="R5" s="1699">
        <v>938</v>
      </c>
      <c r="S5" s="2410">
        <v>1001</v>
      </c>
      <c r="T5" s="1694"/>
    </row>
    <row r="6" spans="1:20" ht="17.25" customHeight="1">
      <c r="A6" s="1364" t="s">
        <v>242</v>
      </c>
      <c r="B6" s="1084"/>
      <c r="C6" s="258"/>
      <c r="D6" s="1653"/>
      <c r="E6" s="1302"/>
      <c r="F6" s="1302">
        <v>207</v>
      </c>
      <c r="G6" s="1654">
        <v>187</v>
      </c>
      <c r="H6" s="1653">
        <v>176</v>
      </c>
      <c r="I6" s="1302">
        <v>139</v>
      </c>
      <c r="J6" s="1302">
        <v>104</v>
      </c>
      <c r="K6" s="1654">
        <v>120</v>
      </c>
      <c r="L6" s="1653">
        <v>93</v>
      </c>
      <c r="M6" s="1302">
        <v>170</v>
      </c>
      <c r="N6" s="1302">
        <v>100</v>
      </c>
      <c r="O6" s="1654">
        <v>140</v>
      </c>
      <c r="P6" s="2396">
        <v>394</v>
      </c>
      <c r="Q6" s="2107">
        <v>224</v>
      </c>
      <c r="R6" s="1302">
        <v>539</v>
      </c>
      <c r="S6" s="1654">
        <v>503</v>
      </c>
      <c r="T6" s="1694"/>
    </row>
    <row r="7" spans="1:20" ht="17.25" customHeight="1">
      <c r="A7" s="1700" t="s">
        <v>70</v>
      </c>
      <c r="B7" s="1701"/>
      <c r="C7" s="1702"/>
      <c r="D7" s="1651">
        <f t="shared" ref="D7:Q7" si="0">D5+D6</f>
        <v>0</v>
      </c>
      <c r="E7" s="1652">
        <f t="shared" si="0"/>
        <v>0</v>
      </c>
      <c r="F7" s="1652">
        <v>404</v>
      </c>
      <c r="G7" s="2342">
        <v>419</v>
      </c>
      <c r="H7" s="1651">
        <v>401</v>
      </c>
      <c r="I7" s="1652">
        <v>370</v>
      </c>
      <c r="J7" s="1652">
        <v>358</v>
      </c>
      <c r="K7" s="2342">
        <v>348</v>
      </c>
      <c r="L7" s="1651">
        <v>334</v>
      </c>
      <c r="M7" s="1652">
        <v>407</v>
      </c>
      <c r="N7" s="1652">
        <v>386</v>
      </c>
      <c r="O7" s="2342">
        <v>377</v>
      </c>
      <c r="P7" s="2350">
        <v>823</v>
      </c>
      <c r="Q7" s="2374">
        <v>706</v>
      </c>
      <c r="R7" s="1652">
        <v>1477</v>
      </c>
      <c r="S7" s="2342">
        <v>1504</v>
      </c>
      <c r="T7" s="1694"/>
    </row>
    <row r="8" spans="1:20" ht="17.25" customHeight="1">
      <c r="A8" s="1364" t="s">
        <v>257</v>
      </c>
      <c r="B8" s="1084"/>
      <c r="C8" s="258"/>
      <c r="D8" s="1653"/>
      <c r="E8" s="1302"/>
      <c r="F8" s="1302">
        <v>165</v>
      </c>
      <c r="G8" s="1670">
        <v>170</v>
      </c>
      <c r="H8" s="1653">
        <v>160</v>
      </c>
      <c r="I8" s="1302">
        <v>156</v>
      </c>
      <c r="J8" s="1302">
        <v>155</v>
      </c>
      <c r="K8" s="1670">
        <v>144</v>
      </c>
      <c r="L8" s="1653">
        <v>141</v>
      </c>
      <c r="M8" s="1302">
        <v>153</v>
      </c>
      <c r="N8" s="1302">
        <v>158</v>
      </c>
      <c r="O8" s="1654">
        <v>147</v>
      </c>
      <c r="P8" s="2396">
        <v>335</v>
      </c>
      <c r="Q8" s="2107">
        <v>299</v>
      </c>
      <c r="R8" s="1302">
        <v>615</v>
      </c>
      <c r="S8" s="1654">
        <v>599</v>
      </c>
      <c r="T8" s="1694"/>
    </row>
    <row r="9" spans="1:20" ht="17.25" customHeight="1">
      <c r="A9" s="484" t="s">
        <v>142</v>
      </c>
      <c r="B9" s="1703"/>
      <c r="C9" s="1704"/>
      <c r="D9" s="1653"/>
      <c r="E9" s="1302"/>
      <c r="F9" s="1302">
        <v>0</v>
      </c>
      <c r="G9" s="1670">
        <v>0</v>
      </c>
      <c r="H9" s="1653">
        <v>0</v>
      </c>
      <c r="I9" s="1302">
        <v>0</v>
      </c>
      <c r="J9" s="1302">
        <v>0</v>
      </c>
      <c r="K9" s="1670">
        <v>0</v>
      </c>
      <c r="L9" s="1653">
        <v>0</v>
      </c>
      <c r="M9" s="1302">
        <v>0</v>
      </c>
      <c r="N9" s="1302">
        <v>0</v>
      </c>
      <c r="O9" s="1654">
        <v>0</v>
      </c>
      <c r="P9" s="2396">
        <v>0</v>
      </c>
      <c r="Q9" s="2107">
        <v>0</v>
      </c>
      <c r="R9" s="1302">
        <v>0</v>
      </c>
      <c r="S9" s="1654">
        <v>0</v>
      </c>
      <c r="T9" s="1694"/>
    </row>
    <row r="10" spans="1:20" ht="17.25" customHeight="1">
      <c r="A10" s="1364" t="s">
        <v>607</v>
      </c>
      <c r="B10" s="1084"/>
      <c r="C10" s="258"/>
      <c r="D10" s="1657">
        <f t="shared" ref="D10:Q10" si="1">D7-D8-D9</f>
        <v>0</v>
      </c>
      <c r="E10" s="1658">
        <f t="shared" si="1"/>
        <v>0</v>
      </c>
      <c r="F10" s="1658">
        <v>239</v>
      </c>
      <c r="G10" s="2378">
        <v>249</v>
      </c>
      <c r="H10" s="1657">
        <v>241</v>
      </c>
      <c r="I10" s="1658">
        <v>214</v>
      </c>
      <c r="J10" s="1658">
        <v>203</v>
      </c>
      <c r="K10" s="2343">
        <v>204</v>
      </c>
      <c r="L10" s="1657">
        <v>193</v>
      </c>
      <c r="M10" s="1658">
        <v>254</v>
      </c>
      <c r="N10" s="1658">
        <v>228</v>
      </c>
      <c r="O10" s="2343">
        <v>230</v>
      </c>
      <c r="P10" s="2354">
        <v>488</v>
      </c>
      <c r="Q10" s="2343">
        <v>407</v>
      </c>
      <c r="R10" s="1658">
        <v>862</v>
      </c>
      <c r="S10" s="2343">
        <v>905</v>
      </c>
      <c r="T10" s="1694"/>
    </row>
    <row r="11" spans="1:20" ht="17.25" customHeight="1">
      <c r="A11" s="1364" t="s">
        <v>19</v>
      </c>
      <c r="B11" s="1084"/>
      <c r="C11" s="258"/>
      <c r="D11" s="1653"/>
      <c r="E11" s="1302"/>
      <c r="F11" s="1302">
        <v>64</v>
      </c>
      <c r="G11" s="1670">
        <v>66</v>
      </c>
      <c r="H11" s="1653">
        <v>65</v>
      </c>
      <c r="I11" s="1302">
        <v>58</v>
      </c>
      <c r="J11" s="1302">
        <v>54</v>
      </c>
      <c r="K11" s="1670">
        <v>55</v>
      </c>
      <c r="L11" s="1653">
        <v>49</v>
      </c>
      <c r="M11" s="1302">
        <v>67</v>
      </c>
      <c r="N11" s="1302">
        <v>61</v>
      </c>
      <c r="O11" s="1654">
        <v>61</v>
      </c>
      <c r="P11" s="2396">
        <v>130</v>
      </c>
      <c r="Q11" s="2107">
        <v>109</v>
      </c>
      <c r="R11" s="1302">
        <v>232</v>
      </c>
      <c r="S11" s="1654">
        <v>238</v>
      </c>
      <c r="T11" s="1694"/>
    </row>
    <row r="12" spans="1:20" ht="17.25" customHeight="1">
      <c r="A12" s="1705" t="s">
        <v>147</v>
      </c>
      <c r="B12" s="1701"/>
      <c r="C12" s="1702"/>
      <c r="D12" s="1651">
        <f t="shared" ref="D12:S12" si="2">D10-D11</f>
        <v>0</v>
      </c>
      <c r="E12" s="1652">
        <f t="shared" si="2"/>
        <v>0</v>
      </c>
      <c r="F12" s="1652">
        <v>175</v>
      </c>
      <c r="G12" s="2342">
        <v>183</v>
      </c>
      <c r="H12" s="1651">
        <v>176</v>
      </c>
      <c r="I12" s="1652">
        <v>156</v>
      </c>
      <c r="J12" s="1652">
        <v>149</v>
      </c>
      <c r="K12" s="2342">
        <v>149</v>
      </c>
      <c r="L12" s="1651">
        <v>144</v>
      </c>
      <c r="M12" s="1652">
        <v>187</v>
      </c>
      <c r="N12" s="1652">
        <v>167</v>
      </c>
      <c r="O12" s="2342">
        <v>169</v>
      </c>
      <c r="P12" s="2350">
        <v>358</v>
      </c>
      <c r="Q12" s="2374">
        <v>298</v>
      </c>
      <c r="R12" s="1652">
        <v>630</v>
      </c>
      <c r="S12" s="2342">
        <v>667</v>
      </c>
      <c r="T12" s="1694"/>
    </row>
    <row r="13" spans="1:20" ht="17.25" customHeight="1">
      <c r="A13" s="1706" t="s">
        <v>145</v>
      </c>
      <c r="B13" s="1703"/>
      <c r="C13" s="1704"/>
      <c r="D13" s="1653"/>
      <c r="E13" s="1302"/>
      <c r="F13" s="1302">
        <v>0</v>
      </c>
      <c r="G13" s="1670">
        <v>0</v>
      </c>
      <c r="H13" s="1653">
        <v>0</v>
      </c>
      <c r="I13" s="1302">
        <v>0</v>
      </c>
      <c r="J13" s="1302">
        <v>0</v>
      </c>
      <c r="K13" s="1670">
        <v>0</v>
      </c>
      <c r="L13" s="1653">
        <v>0</v>
      </c>
      <c r="M13" s="1302">
        <v>0</v>
      </c>
      <c r="N13" s="1302">
        <v>0</v>
      </c>
      <c r="O13" s="1654">
        <v>0</v>
      </c>
      <c r="P13" s="2396">
        <v>0</v>
      </c>
      <c r="Q13" s="2107">
        <v>0</v>
      </c>
      <c r="R13" s="1302">
        <v>0</v>
      </c>
      <c r="S13" s="1654">
        <v>0</v>
      </c>
      <c r="T13" s="1694"/>
    </row>
    <row r="14" spans="1:20" ht="17.25" customHeight="1">
      <c r="A14" s="1707" t="s">
        <v>191</v>
      </c>
      <c r="B14" s="1708"/>
      <c r="C14" s="1709"/>
      <c r="D14" s="1663">
        <f t="shared" ref="D14:S14" si="3">D12-D13</f>
        <v>0</v>
      </c>
      <c r="E14" s="1664">
        <f t="shared" si="3"/>
        <v>0</v>
      </c>
      <c r="F14" s="1664">
        <v>175</v>
      </c>
      <c r="G14" s="2344">
        <v>183</v>
      </c>
      <c r="H14" s="1663">
        <v>176</v>
      </c>
      <c r="I14" s="1664">
        <v>156</v>
      </c>
      <c r="J14" s="1664">
        <v>149</v>
      </c>
      <c r="K14" s="2344">
        <v>149</v>
      </c>
      <c r="L14" s="1663">
        <v>144</v>
      </c>
      <c r="M14" s="1664">
        <v>187</v>
      </c>
      <c r="N14" s="1664">
        <v>167</v>
      </c>
      <c r="O14" s="2344">
        <v>169</v>
      </c>
      <c r="P14" s="2358">
        <v>358</v>
      </c>
      <c r="Q14" s="2384">
        <v>298</v>
      </c>
      <c r="R14" s="1664">
        <v>630</v>
      </c>
      <c r="S14" s="2344">
        <v>667</v>
      </c>
      <c r="T14" s="1694"/>
    </row>
    <row r="15" spans="1:20" ht="17.25" customHeight="1">
      <c r="A15" s="489" t="s">
        <v>118</v>
      </c>
      <c r="B15" s="1084"/>
      <c r="C15" s="258"/>
      <c r="D15" s="1669" t="str">
        <f t="shared" ref="D15:S15" si="4">IF(D7=0,"",D8/(D7))</f>
        <v/>
      </c>
      <c r="E15" s="1668" t="str">
        <f t="shared" si="4"/>
        <v/>
      </c>
      <c r="F15" s="1668">
        <v>0.40841584158415839</v>
      </c>
      <c r="G15" s="2345">
        <v>0.40572792362768495</v>
      </c>
      <c r="H15" s="1669">
        <v>0.39900249376558605</v>
      </c>
      <c r="I15" s="1668">
        <v>0.42162162162162165</v>
      </c>
      <c r="J15" s="1668">
        <v>0.43296089385474862</v>
      </c>
      <c r="K15" s="2345">
        <v>0.41379310344827586</v>
      </c>
      <c r="L15" s="1669">
        <v>0.42215568862275449</v>
      </c>
      <c r="M15" s="1668">
        <v>0.37592137592137592</v>
      </c>
      <c r="N15" s="1668">
        <v>0.40932642487046633</v>
      </c>
      <c r="O15" s="2345">
        <v>0.38992042440318303</v>
      </c>
      <c r="P15" s="2411">
        <v>0.40704738760631837</v>
      </c>
      <c r="Q15" s="2412">
        <v>0.42351274787535409</v>
      </c>
      <c r="R15" s="1668">
        <v>0.41638456330399459</v>
      </c>
      <c r="S15" s="2345">
        <v>0.39827127659574468</v>
      </c>
      <c r="T15" s="1694"/>
    </row>
    <row r="16" spans="1:20" ht="17.25" customHeight="1">
      <c r="A16" s="1364" t="s">
        <v>189</v>
      </c>
      <c r="B16" s="1084"/>
      <c r="C16" s="258"/>
      <c r="D16" s="1653"/>
      <c r="E16" s="1302"/>
      <c r="F16" s="1302">
        <v>12546</v>
      </c>
      <c r="G16" s="1654">
        <v>12739</v>
      </c>
      <c r="H16" s="1653">
        <v>13364</v>
      </c>
      <c r="I16" s="1302">
        <v>13234</v>
      </c>
      <c r="J16" s="1302">
        <v>11863</v>
      </c>
      <c r="K16" s="1654">
        <v>11732</v>
      </c>
      <c r="L16" s="1653">
        <v>10985</v>
      </c>
      <c r="M16" s="1302">
        <v>10380</v>
      </c>
      <c r="N16" s="1302">
        <v>9655</v>
      </c>
      <c r="O16" s="1654">
        <v>9195</v>
      </c>
      <c r="P16" s="2396">
        <v>12644.099447513812</v>
      </c>
      <c r="Q16" s="2107">
        <v>11796.780219780219</v>
      </c>
      <c r="R16" s="1302">
        <v>12551.994535519125</v>
      </c>
      <c r="S16" s="1654">
        <v>10057.027397260275</v>
      </c>
      <c r="T16" s="1694"/>
    </row>
    <row r="17" spans="1:20" ht="17.25" customHeight="1">
      <c r="A17" s="1364" t="s">
        <v>73</v>
      </c>
      <c r="B17" s="1084"/>
      <c r="C17" s="258"/>
      <c r="D17" s="1653"/>
      <c r="E17" s="1302"/>
      <c r="F17" s="1302">
        <v>98210</v>
      </c>
      <c r="G17" s="1654">
        <v>96803</v>
      </c>
      <c r="H17" s="1653">
        <v>94008</v>
      </c>
      <c r="I17" s="1302">
        <v>88449</v>
      </c>
      <c r="J17" s="1302">
        <v>81841</v>
      </c>
      <c r="K17" s="1654">
        <v>85596</v>
      </c>
      <c r="L17" s="1653">
        <v>85159</v>
      </c>
      <c r="M17" s="1302">
        <v>84598</v>
      </c>
      <c r="N17" s="1302">
        <v>87682</v>
      </c>
      <c r="O17" s="1654">
        <v>88463</v>
      </c>
      <c r="P17" s="2396">
        <v>97494.839779005531</v>
      </c>
      <c r="Q17" s="2107">
        <v>83739.131868131866</v>
      </c>
      <c r="R17" s="1302">
        <v>87504.278688524602</v>
      </c>
      <c r="S17" s="1654">
        <v>86465.583561643842</v>
      </c>
      <c r="T17" s="1694"/>
    </row>
    <row r="18" spans="1:20" ht="17.25" customHeight="1" thickBot="1">
      <c r="A18" s="498" t="s">
        <v>75</v>
      </c>
      <c r="B18" s="1710"/>
      <c r="C18" s="1689"/>
      <c r="D18" s="1711"/>
      <c r="E18" s="1712"/>
      <c r="F18" s="1712">
        <v>20266</v>
      </c>
      <c r="G18" s="2413">
        <v>20843</v>
      </c>
      <c r="H18" s="1711">
        <v>16668</v>
      </c>
      <c r="I18" s="1712">
        <v>14677</v>
      </c>
      <c r="J18" s="1712">
        <v>13813</v>
      </c>
      <c r="K18" s="2413">
        <v>15617</v>
      </c>
      <c r="L18" s="1711">
        <v>13765</v>
      </c>
      <c r="M18" s="1712">
        <v>13818</v>
      </c>
      <c r="N18" s="1712">
        <v>13475</v>
      </c>
      <c r="O18" s="2413">
        <v>13141</v>
      </c>
      <c r="P18" s="2387">
        <v>20559.281767955803</v>
      </c>
      <c r="Q18" s="2388">
        <v>14724.912087912089</v>
      </c>
      <c r="R18" s="1712">
        <v>15201.295081967215</v>
      </c>
      <c r="S18" s="2413">
        <v>13550.364383561646</v>
      </c>
      <c r="T18" s="1694"/>
    </row>
    <row r="19" spans="1:20" ht="9.9499999999999993" customHeight="1" thickBot="1">
      <c r="A19" s="1713"/>
      <c r="B19" s="1084"/>
      <c r="C19" s="20"/>
      <c r="D19" s="1630"/>
      <c r="E19" s="1630"/>
      <c r="F19" s="1630"/>
      <c r="G19" s="1994"/>
      <c r="H19" s="1994"/>
      <c r="I19" s="1994"/>
      <c r="J19" s="1994"/>
      <c r="K19" s="1994"/>
      <c r="L19" s="1994"/>
      <c r="M19" s="1994"/>
      <c r="N19" s="1994"/>
      <c r="O19" s="1994"/>
      <c r="P19" s="1714"/>
      <c r="Q19" s="1715"/>
      <c r="R19" s="1994">
        <v>0</v>
      </c>
      <c r="S19" s="1994">
        <v>0</v>
      </c>
      <c r="T19" s="14"/>
    </row>
    <row r="20" spans="1:20" ht="17.25" customHeight="1" thickBot="1">
      <c r="A20" s="604" t="s">
        <v>671</v>
      </c>
      <c r="B20" s="1729"/>
      <c r="C20" s="2108"/>
      <c r="D20" s="1631"/>
      <c r="E20" s="1632"/>
      <c r="F20" s="1632"/>
      <c r="G20" s="1995"/>
      <c r="H20" s="1995"/>
      <c r="I20" s="1995"/>
      <c r="J20" s="1995"/>
      <c r="K20" s="1995"/>
      <c r="L20" s="1995"/>
      <c r="M20" s="1995"/>
      <c r="N20" s="1995"/>
      <c r="O20" s="1995"/>
      <c r="P20" s="1716"/>
      <c r="Q20" s="1716">
        <v>0</v>
      </c>
      <c r="R20" s="1995"/>
      <c r="S20" s="1995"/>
      <c r="T20" s="14"/>
    </row>
    <row r="21" spans="1:20" s="19" customFormat="1" ht="17.25" customHeight="1">
      <c r="A21" s="368" t="s">
        <v>66</v>
      </c>
      <c r="B21" s="1717"/>
      <c r="C21" s="1697"/>
      <c r="D21" s="1653"/>
      <c r="E21" s="1302"/>
      <c r="F21" s="2372">
        <v>48</v>
      </c>
      <c r="G21" s="2390">
        <v>42</v>
      </c>
      <c r="H21" s="1653">
        <v>29</v>
      </c>
      <c r="I21" s="1302">
        <v>28</v>
      </c>
      <c r="J21" s="2372">
        <v>7</v>
      </c>
      <c r="K21" s="2390">
        <v>7</v>
      </c>
      <c r="L21" s="1653">
        <v>-3</v>
      </c>
      <c r="M21" s="1302">
        <v>-4</v>
      </c>
      <c r="N21" s="1302">
        <v>-1</v>
      </c>
      <c r="O21" s="2390">
        <v>1</v>
      </c>
      <c r="P21" s="2396">
        <v>90</v>
      </c>
      <c r="Q21" s="2107">
        <v>14</v>
      </c>
      <c r="R21" s="1718">
        <v>71</v>
      </c>
      <c r="S21" s="2397">
        <v>-7</v>
      </c>
      <c r="T21" s="1364"/>
    </row>
    <row r="22" spans="1:20" s="19" customFormat="1" ht="17.25" customHeight="1">
      <c r="A22" s="1364" t="s">
        <v>242</v>
      </c>
      <c r="B22" s="20"/>
      <c r="C22" s="1719"/>
      <c r="D22" s="1653"/>
      <c r="E22" s="1302"/>
      <c r="F22" s="2372">
        <v>74</v>
      </c>
      <c r="G22" s="2390">
        <v>76</v>
      </c>
      <c r="H22" s="1653">
        <v>73</v>
      </c>
      <c r="I22" s="1302">
        <v>97</v>
      </c>
      <c r="J22" s="2372">
        <v>69</v>
      </c>
      <c r="K22" s="2390">
        <v>101</v>
      </c>
      <c r="L22" s="1653">
        <v>77</v>
      </c>
      <c r="M22" s="1302">
        <v>70</v>
      </c>
      <c r="N22" s="1302">
        <v>45</v>
      </c>
      <c r="O22" s="2390">
        <v>41</v>
      </c>
      <c r="P22" s="2396">
        <v>150</v>
      </c>
      <c r="Q22" s="2107">
        <v>170</v>
      </c>
      <c r="R22" s="1670">
        <v>340</v>
      </c>
      <c r="S22" s="1790">
        <v>233</v>
      </c>
      <c r="T22" s="1364"/>
    </row>
    <row r="23" spans="1:20" s="19" customFormat="1" ht="17.25" customHeight="1">
      <c r="A23" s="518" t="s">
        <v>70</v>
      </c>
      <c r="B23" s="1681"/>
      <c r="C23" s="1720"/>
      <c r="D23" s="1651">
        <f t="shared" ref="D23:R23" si="5">D21+D22</f>
        <v>0</v>
      </c>
      <c r="E23" s="1652">
        <f t="shared" si="5"/>
        <v>0</v>
      </c>
      <c r="F23" s="2373">
        <v>122</v>
      </c>
      <c r="G23" s="2342">
        <v>118</v>
      </c>
      <c r="H23" s="1651">
        <v>102</v>
      </c>
      <c r="I23" s="1652">
        <v>125</v>
      </c>
      <c r="J23" s="1652">
        <v>76</v>
      </c>
      <c r="K23" s="2342">
        <v>108</v>
      </c>
      <c r="L23" s="1651">
        <v>74</v>
      </c>
      <c r="M23" s="1652">
        <v>66</v>
      </c>
      <c r="N23" s="1652">
        <v>44</v>
      </c>
      <c r="O23" s="2342">
        <v>42</v>
      </c>
      <c r="P23" s="2398">
        <v>240</v>
      </c>
      <c r="Q23" s="2374">
        <v>184</v>
      </c>
      <c r="R23" s="2352">
        <v>411</v>
      </c>
      <c r="S23" s="2399">
        <v>226</v>
      </c>
      <c r="T23" s="1364"/>
    </row>
    <row r="24" spans="1:20" s="19" customFormat="1" ht="17.25" customHeight="1">
      <c r="A24" s="1364" t="s">
        <v>257</v>
      </c>
      <c r="B24" s="20"/>
      <c r="C24" s="1719"/>
      <c r="D24" s="1653"/>
      <c r="E24" s="1302"/>
      <c r="F24" s="2372">
        <v>55</v>
      </c>
      <c r="G24" s="2390">
        <v>56</v>
      </c>
      <c r="H24" s="1653">
        <v>66</v>
      </c>
      <c r="I24" s="1302">
        <v>52</v>
      </c>
      <c r="J24" s="2372">
        <v>41</v>
      </c>
      <c r="K24" s="2390">
        <v>48</v>
      </c>
      <c r="L24" s="1653">
        <v>43</v>
      </c>
      <c r="M24" s="1302">
        <v>42</v>
      </c>
      <c r="N24" s="1302">
        <v>32</v>
      </c>
      <c r="O24" s="2390">
        <v>30</v>
      </c>
      <c r="P24" s="2396">
        <v>111</v>
      </c>
      <c r="Q24" s="2107">
        <v>89</v>
      </c>
      <c r="R24" s="1670">
        <v>207</v>
      </c>
      <c r="S24" s="1790">
        <v>147</v>
      </c>
      <c r="T24" s="1364"/>
    </row>
    <row r="25" spans="1:20" s="19" customFormat="1" ht="17.25" customHeight="1">
      <c r="A25" s="1364" t="s">
        <v>142</v>
      </c>
      <c r="B25" s="20"/>
      <c r="C25" s="1719"/>
      <c r="D25" s="1653"/>
      <c r="E25" s="1302"/>
      <c r="F25" s="2372">
        <v>10</v>
      </c>
      <c r="G25" s="2390">
        <v>7</v>
      </c>
      <c r="H25" s="1653">
        <v>4</v>
      </c>
      <c r="I25" s="1302">
        <v>0</v>
      </c>
      <c r="J25" s="2372">
        <v>0</v>
      </c>
      <c r="K25" s="2390">
        <v>0</v>
      </c>
      <c r="L25" s="1653">
        <v>0</v>
      </c>
      <c r="M25" s="1302">
        <v>0</v>
      </c>
      <c r="N25" s="1302">
        <v>0</v>
      </c>
      <c r="O25" s="2390">
        <v>0</v>
      </c>
      <c r="P25" s="2396">
        <v>17</v>
      </c>
      <c r="Q25" s="2107">
        <v>0</v>
      </c>
      <c r="R25" s="1670">
        <v>4</v>
      </c>
      <c r="S25" s="2400">
        <v>0</v>
      </c>
      <c r="T25" s="1364"/>
    </row>
    <row r="26" spans="1:20" s="19" customFormat="1" ht="17.25" customHeight="1">
      <c r="A26" s="1655" t="s">
        <v>607</v>
      </c>
      <c r="B26" s="1683"/>
      <c r="C26" s="1721"/>
      <c r="D26" s="1657">
        <f t="shared" ref="D26:R26" si="6">D23-D24-D25</f>
        <v>0</v>
      </c>
      <c r="E26" s="1658">
        <f t="shared" si="6"/>
        <v>0</v>
      </c>
      <c r="F26" s="2377">
        <v>57</v>
      </c>
      <c r="G26" s="2378">
        <v>55</v>
      </c>
      <c r="H26" s="1657">
        <v>32</v>
      </c>
      <c r="I26" s="1658">
        <v>73</v>
      </c>
      <c r="J26" s="1658">
        <v>35</v>
      </c>
      <c r="K26" s="2343">
        <v>60</v>
      </c>
      <c r="L26" s="1657">
        <v>31</v>
      </c>
      <c r="M26" s="1658">
        <v>24</v>
      </c>
      <c r="N26" s="1658">
        <v>12</v>
      </c>
      <c r="O26" s="2343">
        <v>12</v>
      </c>
      <c r="P26" s="2401">
        <v>112</v>
      </c>
      <c r="Q26" s="2343">
        <v>95</v>
      </c>
      <c r="R26" s="2356">
        <v>200</v>
      </c>
      <c r="S26" s="2402">
        <v>79</v>
      </c>
      <c r="T26" s="1364"/>
    </row>
    <row r="27" spans="1:20" s="19" customFormat="1" ht="17.25" customHeight="1">
      <c r="A27" s="484" t="s">
        <v>132</v>
      </c>
      <c r="B27" s="485"/>
      <c r="C27" s="519"/>
      <c r="D27" s="1653"/>
      <c r="E27" s="1302"/>
      <c r="F27" s="2372">
        <v>17</v>
      </c>
      <c r="G27" s="2390">
        <v>17</v>
      </c>
      <c r="H27" s="1653">
        <v>11</v>
      </c>
      <c r="I27" s="1302">
        <v>9</v>
      </c>
      <c r="J27" s="2372">
        <v>13</v>
      </c>
      <c r="K27" s="2390">
        <v>20</v>
      </c>
      <c r="L27" s="1653">
        <v>9</v>
      </c>
      <c r="M27" s="1302">
        <v>8</v>
      </c>
      <c r="N27" s="1302">
        <v>4</v>
      </c>
      <c r="O27" s="2390">
        <v>4</v>
      </c>
      <c r="P27" s="2396">
        <v>34</v>
      </c>
      <c r="Q27" s="2107">
        <v>33</v>
      </c>
      <c r="R27" s="1670">
        <v>53</v>
      </c>
      <c r="S27" s="2403">
        <v>25</v>
      </c>
      <c r="T27" s="1364"/>
    </row>
    <row r="28" spans="1:20" s="19" customFormat="1" ht="17.25" customHeight="1">
      <c r="A28" s="1659" t="s">
        <v>147</v>
      </c>
      <c r="B28" s="358"/>
      <c r="C28" s="1722"/>
      <c r="D28" s="1651">
        <f t="shared" ref="D28:S28" si="7">D26-D27</f>
        <v>0</v>
      </c>
      <c r="E28" s="1652">
        <f t="shared" si="7"/>
        <v>0</v>
      </c>
      <c r="F28" s="2373">
        <v>40</v>
      </c>
      <c r="G28" s="2342">
        <v>38</v>
      </c>
      <c r="H28" s="1651">
        <v>21</v>
      </c>
      <c r="I28" s="1652">
        <v>64</v>
      </c>
      <c r="J28" s="1652">
        <v>22</v>
      </c>
      <c r="K28" s="2342">
        <v>40</v>
      </c>
      <c r="L28" s="1651">
        <v>22</v>
      </c>
      <c r="M28" s="1652">
        <v>16</v>
      </c>
      <c r="N28" s="1652">
        <v>8</v>
      </c>
      <c r="O28" s="2342">
        <v>8</v>
      </c>
      <c r="P28" s="2398">
        <v>78</v>
      </c>
      <c r="Q28" s="2374">
        <v>62</v>
      </c>
      <c r="R28" s="2352">
        <v>147</v>
      </c>
      <c r="S28" s="2404">
        <v>54</v>
      </c>
      <c r="T28" s="1364"/>
    </row>
    <row r="29" spans="1:20" s="19" customFormat="1" ht="17.25" customHeight="1">
      <c r="A29" s="494" t="s">
        <v>145</v>
      </c>
      <c r="B29" s="20"/>
      <c r="C29" s="1719"/>
      <c r="D29" s="1653"/>
      <c r="E29" s="1302"/>
      <c r="F29" s="2372">
        <v>8</v>
      </c>
      <c r="G29" s="2390">
        <v>6</v>
      </c>
      <c r="H29" s="1653">
        <v>4</v>
      </c>
      <c r="I29" s="1302">
        <v>4</v>
      </c>
      <c r="J29" s="2372">
        <v>4</v>
      </c>
      <c r="K29" s="2390">
        <v>8</v>
      </c>
      <c r="L29" s="1653">
        <v>5</v>
      </c>
      <c r="M29" s="1302">
        <v>3</v>
      </c>
      <c r="N29" s="1302">
        <v>2</v>
      </c>
      <c r="O29" s="2390">
        <v>3</v>
      </c>
      <c r="P29" s="2396">
        <v>14</v>
      </c>
      <c r="Q29" s="2107">
        <v>12</v>
      </c>
      <c r="R29" s="1670">
        <v>20</v>
      </c>
      <c r="S29" s="2405">
        <v>13</v>
      </c>
      <c r="T29" s="1364"/>
    </row>
    <row r="30" spans="1:20" s="19" customFormat="1" ht="17.25" customHeight="1">
      <c r="A30" s="1662" t="s">
        <v>191</v>
      </c>
      <c r="B30" s="365"/>
      <c r="C30" s="1723"/>
      <c r="D30" s="1663">
        <f t="shared" ref="D30:O30" si="8">D26-D27-D29</f>
        <v>0</v>
      </c>
      <c r="E30" s="1664">
        <f t="shared" si="8"/>
        <v>0</v>
      </c>
      <c r="F30" s="2383">
        <v>32</v>
      </c>
      <c r="G30" s="2344">
        <v>32</v>
      </c>
      <c r="H30" s="1663">
        <v>17</v>
      </c>
      <c r="I30" s="1664">
        <v>60</v>
      </c>
      <c r="J30" s="1664">
        <v>18</v>
      </c>
      <c r="K30" s="2344">
        <v>32</v>
      </c>
      <c r="L30" s="1663">
        <v>17</v>
      </c>
      <c r="M30" s="1664">
        <v>13</v>
      </c>
      <c r="N30" s="1664">
        <v>6</v>
      </c>
      <c r="O30" s="2344">
        <v>5</v>
      </c>
      <c r="P30" s="2358">
        <v>64</v>
      </c>
      <c r="Q30" s="2384">
        <v>50</v>
      </c>
      <c r="R30" s="2360">
        <v>127</v>
      </c>
      <c r="S30" s="2406">
        <v>41</v>
      </c>
      <c r="T30" s="1364"/>
    </row>
    <row r="31" spans="1:20" s="399" customFormat="1" ht="17.25" customHeight="1">
      <c r="A31" s="1364" t="s">
        <v>118</v>
      </c>
      <c r="B31" s="1724" t="str">
        <f>IF(B22=0,"",B23/B22)</f>
        <v/>
      </c>
      <c r="C31" s="1667" t="str">
        <f>IF(C22=0,"",C23/C22)</f>
        <v/>
      </c>
      <c r="D31" s="1725" t="str">
        <f>IF(D23=0,"",D24/D23)</f>
        <v/>
      </c>
      <c r="E31" s="2286" t="str">
        <f t="shared" ref="E31:Q31" si="9">IF(E23=0,"",E24/E23)</f>
        <v/>
      </c>
      <c r="F31" s="2391">
        <v>0.45081967213114754</v>
      </c>
      <c r="G31" s="2392">
        <v>0.47457627118644069</v>
      </c>
      <c r="H31" s="2393">
        <v>0.6470588235294118</v>
      </c>
      <c r="I31" s="2394">
        <v>0.41599999999999998</v>
      </c>
      <c r="J31" s="1667">
        <v>0.53947368421052633</v>
      </c>
      <c r="K31" s="2407">
        <v>0.44444444444444442</v>
      </c>
      <c r="L31" s="2393">
        <v>0.58108108108108103</v>
      </c>
      <c r="M31" s="1667">
        <v>0.63636363636363635</v>
      </c>
      <c r="N31" s="2408">
        <v>0.72727272727272729</v>
      </c>
      <c r="O31" s="2407">
        <v>0.7142857142857143</v>
      </c>
      <c r="P31" s="2393">
        <v>0.46250000000000002</v>
      </c>
      <c r="Q31" s="2409">
        <v>0.48369565217391303</v>
      </c>
      <c r="R31" s="1668">
        <v>0.5036496350364964</v>
      </c>
      <c r="S31" s="2345">
        <v>0.65044247787610621</v>
      </c>
      <c r="T31" s="1364"/>
    </row>
    <row r="32" spans="1:20" s="399" customFormat="1" ht="17.25" customHeight="1">
      <c r="A32" s="1364" t="s">
        <v>672</v>
      </c>
      <c r="B32" s="1667"/>
      <c r="C32" s="1667"/>
      <c r="D32" s="1653"/>
      <c r="E32" s="1993"/>
      <c r="F32" s="2285">
        <v>5269</v>
      </c>
      <c r="G32" s="2390">
        <v>4733</v>
      </c>
      <c r="H32" s="1653">
        <v>4363</v>
      </c>
      <c r="I32" s="1302">
        <v>3739</v>
      </c>
      <c r="J32" s="1726">
        <v>3370</v>
      </c>
      <c r="K32" s="2390">
        <v>2522</v>
      </c>
      <c r="L32" s="1653">
        <v>1558</v>
      </c>
      <c r="M32" s="1302">
        <v>1416</v>
      </c>
      <c r="N32" s="1302">
        <v>1261</v>
      </c>
      <c r="O32" s="2390">
        <v>973</v>
      </c>
      <c r="P32" s="2396">
        <v>4996.558011049724</v>
      </c>
      <c r="Q32" s="2107">
        <v>2941.3406593406594</v>
      </c>
      <c r="R32" s="1690">
        <v>3499.2021857923492</v>
      </c>
      <c r="S32" s="1790">
        <v>1302.33698630137</v>
      </c>
      <c r="T32" s="1364"/>
    </row>
    <row r="33" spans="1:26" s="399" customFormat="1" ht="17.25" customHeight="1">
      <c r="A33" s="1364" t="s">
        <v>673</v>
      </c>
      <c r="B33" s="1667"/>
      <c r="C33" s="1667"/>
      <c r="D33" s="1653"/>
      <c r="E33" s="1993"/>
      <c r="F33" s="2285">
        <v>578</v>
      </c>
      <c r="G33" s="2390">
        <v>801</v>
      </c>
      <c r="H33" s="1653">
        <v>927</v>
      </c>
      <c r="I33" s="1302">
        <v>1064</v>
      </c>
      <c r="J33" s="1726">
        <v>1235</v>
      </c>
      <c r="K33" s="2390">
        <v>1424</v>
      </c>
      <c r="L33" s="1653">
        <v>1451</v>
      </c>
      <c r="M33" s="1302">
        <v>911</v>
      </c>
      <c r="N33" s="1302">
        <v>208</v>
      </c>
      <c r="O33" s="2390">
        <v>0</v>
      </c>
      <c r="P33" s="2396">
        <v>691.34806629834259</v>
      </c>
      <c r="Q33" s="2107">
        <v>1330.5384615384614</v>
      </c>
      <c r="R33" s="1690">
        <v>1162.1038251366119</v>
      </c>
      <c r="S33" s="1790">
        <v>646.07123287671243</v>
      </c>
      <c r="T33" s="1364"/>
    </row>
    <row r="34" spans="1:26" s="19" customFormat="1" ht="17.25" customHeight="1">
      <c r="A34" s="1364" t="s">
        <v>20</v>
      </c>
      <c r="B34" s="20"/>
      <c r="C34" s="1719"/>
      <c r="D34" s="1653"/>
      <c r="E34" s="1993"/>
      <c r="F34" s="2285">
        <v>6799</v>
      </c>
      <c r="G34" s="2390">
        <v>6655</v>
      </c>
      <c r="H34" s="1653">
        <v>6312</v>
      </c>
      <c r="I34" s="1302">
        <v>5586</v>
      </c>
      <c r="J34" s="1726">
        <v>5010</v>
      </c>
      <c r="K34" s="2390">
        <v>4360</v>
      </c>
      <c r="L34" s="1653">
        <v>3516</v>
      </c>
      <c r="M34" s="1302">
        <v>2628</v>
      </c>
      <c r="N34" s="1302">
        <v>1728</v>
      </c>
      <c r="O34" s="2390">
        <v>1211</v>
      </c>
      <c r="P34" s="2396">
        <v>6725.8066298342546</v>
      </c>
      <c r="Q34" s="2107">
        <v>4681.4285714285706</v>
      </c>
      <c r="R34" s="1670">
        <v>5318.6775956284155</v>
      </c>
      <c r="S34" s="2109">
        <v>2275.2109589041097</v>
      </c>
      <c r="T34" s="1364"/>
    </row>
    <row r="35" spans="1:26" s="19" customFormat="1" ht="17.25" customHeight="1" thickBot="1">
      <c r="A35" s="498" t="s">
        <v>75</v>
      </c>
      <c r="B35" s="482"/>
      <c r="C35" s="1727"/>
      <c r="D35" s="1674"/>
      <c r="E35" s="1824"/>
      <c r="F35" s="2395">
        <v>1225</v>
      </c>
      <c r="G35" s="2346">
        <v>1122</v>
      </c>
      <c r="H35" s="1674">
        <v>1095</v>
      </c>
      <c r="I35" s="1675">
        <v>843</v>
      </c>
      <c r="J35" s="2110"/>
      <c r="K35" s="2111"/>
      <c r="L35" s="2112"/>
      <c r="M35" s="2110"/>
      <c r="N35" s="2110"/>
      <c r="O35" s="2111"/>
      <c r="P35" s="2387">
        <v>1172.646408839779</v>
      </c>
      <c r="Q35" s="2114"/>
      <c r="R35" s="1673">
        <v>487.14754098360652</v>
      </c>
      <c r="S35" s="2113"/>
      <c r="T35" s="1364"/>
    </row>
    <row r="36" spans="1:26" s="19" customFormat="1" ht="9.9499999999999993" customHeight="1">
      <c r="A36" s="20"/>
      <c r="B36" s="20"/>
      <c r="C36" s="20"/>
      <c r="D36" s="1670"/>
      <c r="E36" s="1670"/>
      <c r="F36" s="1670"/>
      <c r="G36" s="1670"/>
      <c r="H36" s="1670"/>
      <c r="I36" s="1670"/>
      <c r="J36" s="1670"/>
      <c r="K36" s="1670"/>
      <c r="L36" s="1670"/>
      <c r="M36" s="1670"/>
      <c r="N36" s="1670"/>
      <c r="O36" s="1670"/>
      <c r="P36" s="1670"/>
      <c r="Q36" s="1670"/>
      <c r="R36" s="1718"/>
      <c r="S36" s="1670"/>
    </row>
    <row r="37" spans="1:26" s="19" customFormat="1">
      <c r="A37" s="20"/>
      <c r="B37" s="20"/>
      <c r="C37" s="20"/>
      <c r="D37" s="1690"/>
      <c r="E37" s="1690"/>
      <c r="F37" s="1690"/>
      <c r="G37" s="1690"/>
      <c r="H37" s="1690"/>
      <c r="I37" s="1690"/>
      <c r="J37" s="1690"/>
      <c r="K37" s="1690"/>
      <c r="L37" s="1690"/>
      <c r="M37" s="1690"/>
      <c r="N37" s="1690"/>
      <c r="O37" s="1690"/>
      <c r="P37" s="372"/>
      <c r="Q37" s="372"/>
      <c r="R37" s="372"/>
      <c r="S37" s="372"/>
    </row>
    <row r="38" spans="1:26" s="19" customFormat="1">
      <c r="A38" s="520"/>
      <c r="R38" s="369"/>
      <c r="S38" s="369"/>
    </row>
    <row r="39" spans="1:26">
      <c r="A39" s="521"/>
      <c r="B39" s="19"/>
      <c r="C39" s="19"/>
      <c r="D39" s="19"/>
      <c r="E39" s="19"/>
      <c r="F39" s="19"/>
      <c r="H39" s="19"/>
      <c r="I39" s="19"/>
      <c r="J39" s="19"/>
      <c r="L39" s="19"/>
      <c r="M39" s="19"/>
      <c r="N39" s="19"/>
      <c r="P39" s="19"/>
      <c r="Q39" s="19"/>
      <c r="R39" s="369"/>
      <c r="S39" s="369"/>
      <c r="T39" s="19"/>
      <c r="U39" s="19"/>
      <c r="V39" s="19"/>
      <c r="W39" s="19"/>
      <c r="X39" s="19"/>
      <c r="Y39" s="19"/>
      <c r="Z39" s="19"/>
    </row>
    <row r="40" spans="1:26" s="20" customFormat="1">
      <c r="A40" s="521"/>
      <c r="C40" s="447"/>
    </row>
    <row r="41" spans="1:26" s="20" customFormat="1">
      <c r="C41" s="447"/>
      <c r="G41" s="447"/>
      <c r="K41" s="447"/>
      <c r="O41" s="447"/>
      <c r="P41" s="447"/>
      <c r="Q41" s="447"/>
      <c r="R41" s="447"/>
      <c r="S41" s="447"/>
    </row>
    <row r="42" spans="1:26" s="20" customFormat="1">
      <c r="C42" s="447"/>
      <c r="G42" s="447"/>
      <c r="K42" s="447"/>
      <c r="O42" s="447"/>
      <c r="P42" s="447"/>
      <c r="Q42" s="447"/>
      <c r="R42" s="447"/>
      <c r="S42" s="447"/>
    </row>
  </sheetData>
  <mergeCells count="6">
    <mergeCell ref="A1:S1"/>
    <mergeCell ref="R3:S3"/>
    <mergeCell ref="D3:G3"/>
    <mergeCell ref="H3:K3"/>
    <mergeCell ref="L3:O3"/>
    <mergeCell ref="P3:Q3"/>
  </mergeCells>
  <conditionalFormatting sqref="P41:S42 C40:O42">
    <cfRule type="expression" dxfId="16" priority="1" stopIfTrue="1">
      <formula>ABS(C40)&gt;0</formula>
    </cfRule>
  </conditionalFormatting>
  <printOptions horizontalCentered="1"/>
  <pageMargins left="0.31496062992125984" right="0.31496062992125984" top="0.39370078740157483" bottom="0.43307086614173229" header="0.19685039370078741" footer="0.19685039370078741"/>
  <pageSetup scale="64" orientation="landscape" r:id="rId1"/>
  <headerFooter scaleWithDoc="0" alignWithMargins="0">
    <oddFooter>&amp;L&amp;"MetaBookLF-Roman,Italique"&amp;8National Bank of Canada - Supplementary Financial Information&amp;R&amp;"MetaBookLF-Roman,Italique"&amp;8page &amp;P</oddFooter>
  </headerFooter>
  <legacyDrawing r:id="rId2"/>
  <oleObjects>
    <oleObject progId="Word.Document.8" shapeId="718849" r:id="rId3"/>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29</vt:i4>
      </vt:variant>
      <vt:variant>
        <vt:lpstr>Plages nommées</vt:lpstr>
      </vt:variant>
      <vt:variant>
        <vt:i4>25</vt:i4>
      </vt:variant>
    </vt:vector>
  </HeadingPairs>
  <TitlesOfParts>
    <vt:vector size="54" baseType="lpstr">
      <vt:lpstr>page titre</vt:lpstr>
      <vt:lpstr>Notes to users</vt:lpstr>
      <vt:lpstr>Contents</vt:lpstr>
      <vt:lpstr>Highlights</vt:lpstr>
      <vt:lpstr>Shareholders Info</vt:lpstr>
      <vt:lpstr>Detailed Info</vt:lpstr>
      <vt:lpstr>% of Average Assets</vt:lpstr>
      <vt:lpstr>Segments1</vt:lpstr>
      <vt:lpstr>Segments2</vt:lpstr>
      <vt:lpstr>Segments3</vt:lpstr>
      <vt:lpstr>Segment USSF&amp;I</vt:lpstr>
      <vt:lpstr>Specified items</vt:lpstr>
      <vt:lpstr>ER</vt:lpstr>
      <vt:lpstr>Total Rev</vt:lpstr>
      <vt:lpstr>Non-interest exp</vt:lpstr>
      <vt:lpstr>BS</vt:lpstr>
      <vt:lpstr>Change in equity</vt:lpstr>
      <vt:lpstr>OCI</vt:lpstr>
      <vt:lpstr>CR-Loans+BAs</vt:lpstr>
      <vt:lpstr>CR-Mortgages1</vt:lpstr>
      <vt:lpstr>CR-Mortgages2</vt:lpstr>
      <vt:lpstr>CR-Geographic</vt:lpstr>
      <vt:lpstr>Impaired</vt:lpstr>
      <vt:lpstr>CF-Impaired</vt:lpstr>
      <vt:lpstr>PCL</vt:lpstr>
      <vt:lpstr>RC + ratios1</vt:lpstr>
      <vt:lpstr>RC + ratios2</vt:lpstr>
      <vt:lpstr>Leverage - E</vt:lpstr>
      <vt:lpstr>Capital Adequacy </vt:lpstr>
      <vt:lpstr>'% of Average Assets'!Zone_d_impression</vt:lpstr>
      <vt:lpstr>BS!Zone_d_impression</vt:lpstr>
      <vt:lpstr>'Capital Adequacy '!Zone_d_impression</vt:lpstr>
      <vt:lpstr>'CF-Impaired'!Zone_d_impression</vt:lpstr>
      <vt:lpstr>'Change in equity'!Zone_d_impression</vt:lpstr>
      <vt:lpstr>'CR-Geographic'!Zone_d_impression</vt:lpstr>
      <vt:lpstr>'CR-Loans+BAs'!Zone_d_impression</vt:lpstr>
      <vt:lpstr>'CR-Mortgages1'!Zone_d_impression</vt:lpstr>
      <vt:lpstr>'CR-Mortgages2'!Zone_d_impression</vt:lpstr>
      <vt:lpstr>'Detailed Info'!Zone_d_impression</vt:lpstr>
      <vt:lpstr>ER!Zone_d_impression</vt:lpstr>
      <vt:lpstr>Highlights!Zone_d_impression</vt:lpstr>
      <vt:lpstr>Impaired!Zone_d_impression</vt:lpstr>
      <vt:lpstr>'Leverage - E'!Zone_d_impression</vt:lpstr>
      <vt:lpstr>'Non-interest exp'!Zone_d_impression</vt:lpstr>
      <vt:lpstr>'Notes to users'!Zone_d_impression</vt:lpstr>
      <vt:lpstr>OCI!Zone_d_impression</vt:lpstr>
      <vt:lpstr>PCL!Zone_d_impression</vt:lpstr>
      <vt:lpstr>'RC + ratios2'!Zone_d_impression</vt:lpstr>
      <vt:lpstr>'Segment USSF&amp;I'!Zone_d_impression</vt:lpstr>
      <vt:lpstr>Segments2!Zone_d_impression</vt:lpstr>
      <vt:lpstr>Segments3!Zone_d_impression</vt:lpstr>
      <vt:lpstr>'Shareholders Info'!Zone_d_impression</vt:lpstr>
      <vt:lpstr>'Specified items'!Zone_d_impression</vt:lpstr>
      <vt:lpstr>'Total Rev'!Zone_d_impression</vt:lpstr>
    </vt:vector>
  </TitlesOfParts>
  <Company>Banque Nationale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Finances et controle</dc:creator>
  <cp:lastModifiedBy>z50664</cp:lastModifiedBy>
  <cp:lastPrinted>2017-05-29T17:44:22Z</cp:lastPrinted>
  <dcterms:created xsi:type="dcterms:W3CDTF">1998-08-03T15:19:58Z</dcterms:created>
  <dcterms:modified xsi:type="dcterms:W3CDTF">2017-05-30T15:23:43Z</dcterms:modified>
</cp:coreProperties>
</file>